
<file path=[Content_Types].xml><?xml version="1.0" encoding="utf-8"?>
<Types xmlns="http://schemas.openxmlformats.org/package/2006/content-type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tables/table3.xml" ContentType="application/vnd.openxmlformats-officedocument.spreadsheetml.table+xml"/>
  <Override PartName="/xl/drawings/drawing7.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02"/>
  <workbookPr hidePivotFieldList="1"/>
  <mc:AlternateContent xmlns:mc="http://schemas.openxmlformats.org/markup-compatibility/2006">
    <mc:Choice Requires="x15">
      <x15ac:absPath xmlns:x15ac="http://schemas.microsoft.com/office/spreadsheetml/2010/11/ac" url="https://localpartnershipsllp.sharepoint.com/sites/BusinessUnits/Documents/Commercial/Projects/Universal Projects/CCS/CMPP 23-25/CMPP tools and Templates/Social Value/Final toolkits for upload/"/>
    </mc:Choice>
  </mc:AlternateContent>
  <xr:revisionPtr revIDLastSave="0" documentId="8_{553A4782-3B29-4A6A-BF8F-2A6841814C43}" xr6:coauthVersionLast="47" xr6:coauthVersionMax="47" xr10:uidLastSave="{00000000-0000-0000-0000-000000000000}"/>
  <workbookProtection lockStructure="1"/>
  <bookViews>
    <workbookView xWindow="-108" yWindow="-108" windowWidth="30936" windowHeight="16776" xr2:uid="{F0D4E53A-182C-43A6-80C0-72A0AB668F35}"/>
  </bookViews>
  <sheets>
    <sheet name="Instructions" sheetId="2" r:id="rId1"/>
    <sheet name="0 - Measures" sheetId="5" r:id="rId2"/>
    <sheet name="1 - Setup" sheetId="4" r:id="rId3"/>
    <sheet name="2 - Monitoring" sheetId="6" r:id="rId4"/>
    <sheet name="3 - Dashboard" sheetId="7" r:id="rId5"/>
    <sheet name="4 - Output" sheetId="8" r:id="rId6"/>
    <sheet name="Processing" sheetId="9" state="hidden" r:id="rId7"/>
    <sheet name="Ref" sheetId="3" state="hidden" r:id="rId8"/>
  </sheets>
  <externalReferences>
    <externalReference r:id="rId9"/>
  </externalReferences>
  <definedNames>
    <definedName name="Contract_Measures">'2 - Monitoring'!$B$16:$B$202</definedName>
    <definedName name="contract_name">'1 - Setup'!$E$9</definedName>
    <definedName name="contract_ref">'1 - Setup'!$E$10</definedName>
    <definedName name="contract_supplier">'1 - Setup'!$E$11</definedName>
    <definedName name="contract_value">'1 - Setup'!$E$12</definedName>
    <definedName name="reporting_frequency">'1 - Setup'!$H$9</definedName>
    <definedName name="reporting_start">'1 - Setup'!$H$10</definedName>
    <definedName name="reporting_type">'1 - Setup'!$H$11</definedName>
    <definedName name="Slicer_RAG">#N/A</definedName>
    <definedName name="Slicer_Theme">#N/A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0"/>
        <x14:slicerCache r:id="rId11"/>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 i="4" l="1"/>
  <c r="C24" i="4"/>
  <c r="C25" i="4"/>
  <c r="C26" i="4"/>
  <c r="C27" i="4"/>
  <c r="C28" i="4"/>
  <c r="C29" i="4"/>
  <c r="C30" i="4"/>
  <c r="C31" i="4"/>
  <c r="C32" i="4"/>
  <c r="C33" i="4"/>
  <c r="C34" i="4"/>
  <c r="C35" i="4"/>
  <c r="C36" i="4"/>
  <c r="C37" i="4"/>
  <c r="C38" i="4"/>
  <c r="C39" i="4"/>
  <c r="C40" i="4"/>
  <c r="C41" i="4"/>
  <c r="C42" i="4"/>
  <c r="C43" i="4"/>
  <c r="C44" i="4"/>
  <c r="C45" i="4"/>
  <c r="C46" i="4"/>
  <c r="C47" i="4"/>
  <c r="C48" i="4"/>
  <c r="C49" i="4"/>
  <c r="E12" i="6"/>
  <c r="D158" i="2"/>
  <c r="D99" i="2" l="1"/>
  <c r="D130" i="2"/>
  <c r="D51" i="2"/>
  <c r="G8" i="3" a="1"/>
  <c r="G8" i="3" s="1"/>
  <c r="G6" i="3" s="1"/>
  <c r="C16" i="7" s="1"/>
  <c r="K2" i="7"/>
  <c r="I2" i="7"/>
  <c r="F2" i="7"/>
  <c r="H2" i="7"/>
  <c r="C13" i="7"/>
  <c r="C11" i="7"/>
  <c r="C9" i="7"/>
  <c r="I31" i="8" l="1"/>
  <c r="AG31" i="8" s="1"/>
  <c r="I32" i="8"/>
  <c r="AI32" i="8" s="1"/>
  <c r="I33" i="8"/>
  <c r="I34" i="8"/>
  <c r="AP34" i="8" s="1"/>
  <c r="I35" i="8"/>
  <c r="AK35" i="8" s="1"/>
  <c r="I36" i="8"/>
  <c r="P36" i="8" s="1"/>
  <c r="I37" i="8"/>
  <c r="S37" i="8" s="1"/>
  <c r="AK37" i="8"/>
  <c r="I38" i="8"/>
  <c r="I39" i="8"/>
  <c r="R39" i="8" s="1"/>
  <c r="I40" i="8"/>
  <c r="S40" i="8" s="1"/>
  <c r="I41" i="8"/>
  <c r="I42" i="8"/>
  <c r="AQ42" i="8" s="1"/>
  <c r="I43" i="8"/>
  <c r="AG43" i="8" s="1"/>
  <c r="I44" i="8"/>
  <c r="W44" i="8" s="1"/>
  <c r="I45" i="8"/>
  <c r="Z45" i="8" s="1"/>
  <c r="I46" i="8"/>
  <c r="AP46" i="8" s="1"/>
  <c r="I47" i="8"/>
  <c r="P47" i="8" s="1"/>
  <c r="I48" i="8"/>
  <c r="AF48" i="8" s="1"/>
  <c r="AG48" i="8"/>
  <c r="AO48" i="8"/>
  <c r="I49" i="8"/>
  <c r="W49" i="8" s="1"/>
  <c r="I50" i="8"/>
  <c r="AN50" i="8" s="1"/>
  <c r="I51" i="8"/>
  <c r="U51" i="8" s="1"/>
  <c r="I52" i="8"/>
  <c r="F52" i="8" s="1"/>
  <c r="W52" i="8"/>
  <c r="I53" i="8"/>
  <c r="I54" i="8"/>
  <c r="I55" i="8"/>
  <c r="I56" i="8"/>
  <c r="X56" i="8" s="1"/>
  <c r="I57" i="8"/>
  <c r="T57" i="8" s="1"/>
  <c r="I58" i="8"/>
  <c r="AK58" i="8" s="1"/>
  <c r="I59" i="8"/>
  <c r="I60" i="8"/>
  <c r="I61" i="8"/>
  <c r="T61" i="8" s="1"/>
  <c r="I62" i="8"/>
  <c r="AE62" i="8" s="1"/>
  <c r="I63" i="8"/>
  <c r="P63" i="8" s="1"/>
  <c r="I64" i="8"/>
  <c r="T64" i="8" s="1"/>
  <c r="I65" i="8"/>
  <c r="W65" i="8"/>
  <c r="I66" i="8"/>
  <c r="AR66" i="8" s="1"/>
  <c r="I67" i="8"/>
  <c r="Z67" i="8" s="1"/>
  <c r="I68" i="8"/>
  <c r="P68" i="8" s="1"/>
  <c r="I69" i="8"/>
  <c r="AN69" i="8" s="1"/>
  <c r="I70" i="8"/>
  <c r="W70" i="8" s="1"/>
  <c r="I71" i="8"/>
  <c r="W71" i="8" s="1"/>
  <c r="I72" i="8"/>
  <c r="U72" i="8" s="1"/>
  <c r="I73" i="8"/>
  <c r="AI73" i="8" s="1"/>
  <c r="I74" i="8"/>
  <c r="C74" i="8" s="1"/>
  <c r="I75" i="8"/>
  <c r="V75" i="8" s="1"/>
  <c r="AO75" i="8"/>
  <c r="I76" i="8"/>
  <c r="N76" i="8" s="1"/>
  <c r="I77" i="8"/>
  <c r="AS77" i="8" s="1"/>
  <c r="I78" i="8"/>
  <c r="AJ78" i="8" s="1"/>
  <c r="I79" i="8"/>
  <c r="U79" i="8" s="1"/>
  <c r="I80" i="8"/>
  <c r="C80" i="8" s="1"/>
  <c r="I81" i="8"/>
  <c r="AB81" i="8" s="1"/>
  <c r="I82" i="8"/>
  <c r="AR82" i="8" s="1"/>
  <c r="I83" i="8"/>
  <c r="X83" i="8" s="1"/>
  <c r="I84" i="8"/>
  <c r="AO84" i="8" s="1"/>
  <c r="I85" i="8"/>
  <c r="AH85" i="8" s="1"/>
  <c r="AG85" i="8"/>
  <c r="I86" i="8"/>
  <c r="AA86" i="8" s="1"/>
  <c r="I87" i="8"/>
  <c r="N87" i="8" s="1"/>
  <c r="I88" i="8"/>
  <c r="H88" i="8" s="1"/>
  <c r="I89" i="8"/>
  <c r="I90" i="8"/>
  <c r="G90" i="8" s="1"/>
  <c r="I91" i="8"/>
  <c r="AO91" i="8" s="1"/>
  <c r="I92" i="8"/>
  <c r="I93" i="8"/>
  <c r="I94" i="8"/>
  <c r="H94" i="8" s="1"/>
  <c r="I95" i="8"/>
  <c r="I96" i="8"/>
  <c r="E96" i="8" s="1"/>
  <c r="I97" i="8"/>
  <c r="AE97" i="8" s="1"/>
  <c r="I98" i="8"/>
  <c r="I99" i="8"/>
  <c r="U99" i="8" s="1"/>
  <c r="N99" i="8"/>
  <c r="I100" i="8"/>
  <c r="AS100" i="8" s="1"/>
  <c r="I101" i="8"/>
  <c r="I102" i="8"/>
  <c r="AQ102" i="8" s="1"/>
  <c r="I103" i="8"/>
  <c r="W103" i="8" s="1"/>
  <c r="I104" i="8"/>
  <c r="AA104" i="8" s="1"/>
  <c r="I105" i="8"/>
  <c r="C105" i="8" s="1"/>
  <c r="I106" i="8"/>
  <c r="T106" i="8" s="1"/>
  <c r="I107" i="8"/>
  <c r="I108" i="8"/>
  <c r="S108" i="8" s="1"/>
  <c r="I109" i="8"/>
  <c r="W109" i="8" s="1"/>
  <c r="V109" i="8"/>
  <c r="I110" i="8"/>
  <c r="AS110" i="8" s="1"/>
  <c r="I111" i="8"/>
  <c r="U111" i="8" s="1"/>
  <c r="I112" i="8"/>
  <c r="AO112" i="8" s="1"/>
  <c r="I113" i="8"/>
  <c r="V113" i="8" s="1"/>
  <c r="I114" i="8"/>
  <c r="O114" i="8" s="1"/>
  <c r="I115" i="8"/>
  <c r="AO115" i="8" s="1"/>
  <c r="I116" i="8"/>
  <c r="T116" i="8" s="1"/>
  <c r="R116" i="8"/>
  <c r="I117" i="8"/>
  <c r="AG117" i="8" s="1"/>
  <c r="I118" i="8"/>
  <c r="I119" i="8"/>
  <c r="V119" i="8" s="1"/>
  <c r="I120" i="8"/>
  <c r="I121" i="8"/>
  <c r="I122" i="8"/>
  <c r="X122" i="8" s="1"/>
  <c r="I123" i="8"/>
  <c r="O123" i="8" s="1"/>
  <c r="I124" i="8"/>
  <c r="I125" i="8"/>
  <c r="I126" i="8"/>
  <c r="I127" i="8"/>
  <c r="H127" i="8" s="1"/>
  <c r="I128" i="8"/>
  <c r="I129" i="8"/>
  <c r="I130" i="8"/>
  <c r="AF130" i="8" s="1"/>
  <c r="I131" i="8"/>
  <c r="Z131" i="8" s="1"/>
  <c r="I132" i="8"/>
  <c r="X132" i="8" s="1"/>
  <c r="V132" i="8"/>
  <c r="I133" i="8"/>
  <c r="AI133" i="8" s="1"/>
  <c r="I134" i="8"/>
  <c r="H134" i="8" s="1"/>
  <c r="I135" i="8"/>
  <c r="I136" i="8"/>
  <c r="N136" i="8" s="1"/>
  <c r="I137" i="8"/>
  <c r="U137" i="8" s="1"/>
  <c r="I138" i="8"/>
  <c r="V138" i="8" s="1"/>
  <c r="I139" i="8"/>
  <c r="AN139" i="8" s="1"/>
  <c r="I140" i="8"/>
  <c r="I141" i="8"/>
  <c r="U141" i="8" s="1"/>
  <c r="I142" i="8"/>
  <c r="C142" i="8" s="1"/>
  <c r="I143" i="8"/>
  <c r="AH143" i="8" s="1"/>
  <c r="I144" i="8"/>
  <c r="X144" i="8" s="1"/>
  <c r="U144" i="8"/>
  <c r="I145" i="8"/>
  <c r="D145" i="8" s="1"/>
  <c r="I146" i="8"/>
  <c r="I147" i="8"/>
  <c r="I148" i="8"/>
  <c r="V148" i="8" s="1"/>
  <c r="I149" i="8"/>
  <c r="I150" i="8"/>
  <c r="I151" i="8"/>
  <c r="V151" i="8" s="1"/>
  <c r="I152" i="8"/>
  <c r="AS152" i="8" s="1"/>
  <c r="I153" i="8"/>
  <c r="G153" i="8" s="1"/>
  <c r="I154" i="8"/>
  <c r="Y154" i="8" s="1"/>
  <c r="I155" i="8"/>
  <c r="H155" i="8" s="1"/>
  <c r="I156" i="8"/>
  <c r="I157" i="8"/>
  <c r="AB157" i="8" s="1"/>
  <c r="AH157" i="8"/>
  <c r="I158" i="8"/>
  <c r="C21" i="4"/>
  <c r="C22" i="4"/>
  <c r="I26" i="8"/>
  <c r="AE26" i="8" s="1"/>
  <c r="I27" i="8"/>
  <c r="AL27" i="8" s="1"/>
  <c r="I28" i="8"/>
  <c r="AP28" i="8" s="1"/>
  <c r="I29" i="8"/>
  <c r="C29" i="8" s="1"/>
  <c r="I30" i="8"/>
  <c r="O30" i="8" s="1"/>
  <c r="N62" i="8" l="1"/>
  <c r="AC114" i="8"/>
  <c r="AJ31" i="8"/>
  <c r="AE144" i="8"/>
  <c r="AI31" i="8"/>
  <c r="Z154" i="8"/>
  <c r="AC91" i="8"/>
  <c r="P39" i="8"/>
  <c r="AD100" i="8"/>
  <c r="T100" i="8"/>
  <c r="AI91" i="8"/>
  <c r="Z32" i="8"/>
  <c r="H143" i="8"/>
  <c r="N133" i="8"/>
  <c r="O99" i="8"/>
  <c r="V91" i="8"/>
  <c r="AN48" i="8"/>
  <c r="AK31" i="8"/>
  <c r="AC26" i="8"/>
  <c r="R123" i="8"/>
  <c r="V114" i="8"/>
  <c r="AH69" i="8"/>
  <c r="AS51" i="8"/>
  <c r="AH31" i="8"/>
  <c r="Z139" i="8"/>
  <c r="AR131" i="8"/>
  <c r="P114" i="8"/>
  <c r="AH88" i="8"/>
  <c r="AC69" i="8"/>
  <c r="AQ51" i="8"/>
  <c r="AD31" i="8"/>
  <c r="X139" i="8"/>
  <c r="AN131" i="8"/>
  <c r="AD88" i="8"/>
  <c r="AM51" i="8"/>
  <c r="X35" i="8"/>
  <c r="X31" i="8"/>
  <c r="AC131" i="8"/>
  <c r="T58" i="8"/>
  <c r="AE51" i="8"/>
  <c r="W35" i="8"/>
  <c r="U31" i="8"/>
  <c r="AN154" i="8"/>
  <c r="AC51" i="8"/>
  <c r="F78" i="8"/>
  <c r="Y131" i="8"/>
  <c r="N151" i="8"/>
  <c r="W131" i="8"/>
  <c r="AB131" i="8"/>
  <c r="AS155" i="8"/>
  <c r="AL143" i="8"/>
  <c r="U131" i="8"/>
  <c r="Q90" i="8"/>
  <c r="G51" i="8"/>
  <c r="V35" i="8"/>
  <c r="W31" i="8"/>
  <c r="B155" i="8"/>
  <c r="AM155" i="8"/>
  <c r="O131" i="8"/>
  <c r="AF113" i="8"/>
  <c r="N90" i="8"/>
  <c r="D51" i="8"/>
  <c r="V31" i="8"/>
  <c r="AL155" i="8"/>
  <c r="AA113" i="8"/>
  <c r="Y62" i="8"/>
  <c r="Y155" i="8"/>
  <c r="P148" i="8"/>
  <c r="Z113" i="8"/>
  <c r="Q62" i="8"/>
  <c r="B114" i="8"/>
  <c r="F26" i="8"/>
  <c r="F131" i="8"/>
  <c r="AK131" i="8"/>
  <c r="D131" i="8"/>
  <c r="AO123" i="8"/>
  <c r="AK104" i="8"/>
  <c r="AR31" i="8"/>
  <c r="T31" i="8"/>
  <c r="E90" i="8"/>
  <c r="AM131" i="8"/>
  <c r="G74" i="8"/>
  <c r="T155" i="8"/>
  <c r="AI131" i="8"/>
  <c r="AS130" i="8"/>
  <c r="AE123" i="8"/>
  <c r="AP112" i="8"/>
  <c r="AH104" i="8"/>
  <c r="AE78" i="8"/>
  <c r="Z51" i="8"/>
  <c r="AQ31" i="8"/>
  <c r="S31" i="8"/>
  <c r="D90" i="8"/>
  <c r="P155" i="8"/>
  <c r="AI148" i="8"/>
  <c r="U134" i="8"/>
  <c r="AG131" i="8"/>
  <c r="AL130" i="8"/>
  <c r="AD123" i="8"/>
  <c r="AG104" i="8"/>
  <c r="Y90" i="8"/>
  <c r="Y78" i="8"/>
  <c r="AA62" i="8"/>
  <c r="AJ35" i="8"/>
  <c r="AP31" i="8"/>
  <c r="R31" i="8"/>
  <c r="AL131" i="8"/>
  <c r="AS123" i="8"/>
  <c r="AB148" i="8"/>
  <c r="AF131" i="8"/>
  <c r="W123" i="8"/>
  <c r="AD114" i="8"/>
  <c r="O104" i="8"/>
  <c r="AQ97" i="8"/>
  <c r="S90" i="8"/>
  <c r="N86" i="8"/>
  <c r="Z62" i="8"/>
  <c r="V43" i="8"/>
  <c r="AB35" i="8"/>
  <c r="V155" i="8"/>
  <c r="AS154" i="8"/>
  <c r="AH148" i="8"/>
  <c r="P132" i="8"/>
  <c r="AE105" i="8"/>
  <c r="W97" i="8"/>
  <c r="D96" i="8"/>
  <c r="U90" i="8"/>
  <c r="X84" i="8"/>
  <c r="P81" i="8"/>
  <c r="AC78" i="8"/>
  <c r="Z76" i="8"/>
  <c r="P72" i="8"/>
  <c r="V52" i="8"/>
  <c r="Y51" i="8"/>
  <c r="U43" i="8"/>
  <c r="AJ37" i="8"/>
  <c r="Z84" i="8"/>
  <c r="U155" i="8"/>
  <c r="N111" i="8"/>
  <c r="AR100" i="8"/>
  <c r="N97" i="8"/>
  <c r="C96" i="8"/>
  <c r="U84" i="8"/>
  <c r="AB78" i="8"/>
  <c r="U52" i="8"/>
  <c r="R43" i="8"/>
  <c r="AC32" i="8"/>
  <c r="AO155" i="8"/>
  <c r="S155" i="8"/>
  <c r="AJ141" i="8"/>
  <c r="AR134" i="8"/>
  <c r="AR110" i="8"/>
  <c r="AJ104" i="8"/>
  <c r="Z100" i="8"/>
  <c r="AL96" i="8"/>
  <c r="B84" i="8"/>
  <c r="AS79" i="8"/>
  <c r="X78" i="8"/>
  <c r="Z70" i="8"/>
  <c r="AF45" i="8"/>
  <c r="U32" i="8"/>
  <c r="AN155" i="8"/>
  <c r="Q155" i="8"/>
  <c r="AH141" i="8"/>
  <c r="AA134" i="8"/>
  <c r="AK119" i="8"/>
  <c r="AP110" i="8"/>
  <c r="AI104" i="8"/>
  <c r="W100" i="8"/>
  <c r="AK96" i="8"/>
  <c r="AP79" i="8"/>
  <c r="N78" i="8"/>
  <c r="AR51" i="8"/>
  <c r="C51" i="8"/>
  <c r="AE45" i="8"/>
  <c r="AG35" i="8"/>
  <c r="Q32" i="8"/>
  <c r="N152" i="8"/>
  <c r="V141" i="8"/>
  <c r="Z134" i="8"/>
  <c r="AI96" i="8"/>
  <c r="AO82" i="8"/>
  <c r="AI79" i="8"/>
  <c r="AR64" i="8"/>
  <c r="AR52" i="8"/>
  <c r="AD45" i="8"/>
  <c r="N32" i="8"/>
  <c r="AH96" i="8"/>
  <c r="AI82" i="8"/>
  <c r="V79" i="8"/>
  <c r="G78" i="8"/>
  <c r="H74" i="8"/>
  <c r="AL64" i="8"/>
  <c r="AQ52" i="8"/>
  <c r="N45" i="8"/>
  <c r="AK155" i="8"/>
  <c r="Q96" i="8"/>
  <c r="AN84" i="8"/>
  <c r="AH82" i="8"/>
  <c r="AE52" i="8"/>
  <c r="E155" i="8"/>
  <c r="P96" i="8"/>
  <c r="AG84" i="8"/>
  <c r="AG82" i="8"/>
  <c r="AN78" i="8"/>
  <c r="B78" i="8"/>
  <c r="B74" i="8"/>
  <c r="B64" i="8"/>
  <c r="AC52" i="8"/>
  <c r="G155" i="8"/>
  <c r="AG155" i="8"/>
  <c r="D155" i="8"/>
  <c r="O96" i="8"/>
  <c r="AE84" i="8"/>
  <c r="W82" i="8"/>
  <c r="AK78" i="8"/>
  <c r="AH77" i="8"/>
  <c r="AP73" i="8"/>
  <c r="Y52" i="8"/>
  <c r="AB51" i="8"/>
  <c r="AH43" i="8"/>
  <c r="AS37" i="8"/>
  <c r="AH155" i="8"/>
  <c r="AI157" i="8"/>
  <c r="AC155" i="8"/>
  <c r="C155" i="8"/>
  <c r="V123" i="8"/>
  <c r="F113" i="8"/>
  <c r="N96" i="8"/>
  <c r="AS90" i="8"/>
  <c r="AC84" i="8"/>
  <c r="V82" i="8"/>
  <c r="AG78" i="8"/>
  <c r="Z77" i="8"/>
  <c r="AL68" i="8"/>
  <c r="AB62" i="8"/>
  <c r="X52" i="8"/>
  <c r="AA51" i="8"/>
  <c r="AL48" i="8"/>
  <c r="AR37" i="8"/>
  <c r="E35" i="8"/>
  <c r="AD96" i="8"/>
  <c r="AE155" i="8"/>
  <c r="O155" i="8"/>
  <c r="AA148" i="8"/>
  <c r="V139" i="8"/>
  <c r="R131" i="8"/>
  <c r="AQ111" i="8"/>
  <c r="Z104" i="8"/>
  <c r="AC96" i="8"/>
  <c r="AL90" i="8"/>
  <c r="P84" i="8"/>
  <c r="R82" i="8"/>
  <c r="AE75" i="8"/>
  <c r="V74" i="8"/>
  <c r="AN72" i="8"/>
  <c r="U64" i="8"/>
  <c r="Q52" i="8"/>
  <c r="AH44" i="8"/>
  <c r="AR42" i="8"/>
  <c r="U37" i="8"/>
  <c r="AH74" i="8"/>
  <c r="AC74" i="8"/>
  <c r="AE96" i="8"/>
  <c r="AA74" i="8"/>
  <c r="AN90" i="8"/>
  <c r="X74" i="8"/>
  <c r="AJ44" i="8"/>
  <c r="AD155" i="8"/>
  <c r="N155" i="8"/>
  <c r="AS133" i="8"/>
  <c r="Q131" i="8"/>
  <c r="AJ116" i="8"/>
  <c r="AP111" i="8"/>
  <c r="R108" i="8"/>
  <c r="U104" i="8"/>
  <c r="U100" i="8"/>
  <c r="AR96" i="8"/>
  <c r="Y96" i="8"/>
  <c r="AJ90" i="8"/>
  <c r="N84" i="8"/>
  <c r="Q82" i="8"/>
  <c r="U74" i="8"/>
  <c r="AI72" i="8"/>
  <c r="AP68" i="8"/>
  <c r="AG44" i="8"/>
  <c r="W34" i="8"/>
  <c r="AF74" i="8"/>
  <c r="AG133" i="8"/>
  <c r="T122" i="8"/>
  <c r="AI116" i="8"/>
  <c r="AM113" i="8"/>
  <c r="AB111" i="8"/>
  <c r="AQ96" i="8"/>
  <c r="X96" i="8"/>
  <c r="AE90" i="8"/>
  <c r="AP88" i="8"/>
  <c r="S74" i="8"/>
  <c r="AB44" i="8"/>
  <c r="V34" i="8"/>
  <c r="AQ90" i="8"/>
  <c r="AR155" i="8"/>
  <c r="AB155" i="8"/>
  <c r="P142" i="8"/>
  <c r="AO137" i="8"/>
  <c r="Y133" i="8"/>
  <c r="N131" i="8"/>
  <c r="R122" i="8"/>
  <c r="AG116" i="8"/>
  <c r="AK113" i="8"/>
  <c r="Y111" i="8"/>
  <c r="AP96" i="8"/>
  <c r="U96" i="8"/>
  <c r="AB90" i="8"/>
  <c r="AO88" i="8"/>
  <c r="AD81" i="8"/>
  <c r="AQ74" i="8"/>
  <c r="P74" i="8"/>
  <c r="Y68" i="8"/>
  <c r="AS46" i="8"/>
  <c r="Z44" i="8"/>
  <c r="T34" i="8"/>
  <c r="AN74" i="8"/>
  <c r="AJ74" i="8"/>
  <c r="AF96" i="8"/>
  <c r="AQ155" i="8"/>
  <c r="Z155" i="8"/>
  <c r="O151" i="8"/>
  <c r="P133" i="8"/>
  <c r="N122" i="8"/>
  <c r="AJ113" i="8"/>
  <c r="AO96" i="8"/>
  <c r="R96" i="8"/>
  <c r="Z90" i="8"/>
  <c r="AI88" i="8"/>
  <c r="AO74" i="8"/>
  <c r="N74" i="8"/>
  <c r="AP52" i="8"/>
  <c r="R34" i="8"/>
  <c r="AS60" i="8"/>
  <c r="AR60" i="8"/>
  <c r="R60" i="8"/>
  <c r="V101" i="8"/>
  <c r="W101" i="8"/>
  <c r="X101" i="8"/>
  <c r="U101" i="8"/>
  <c r="AH101" i="8"/>
  <c r="Z101" i="8"/>
  <c r="AJ101" i="8"/>
  <c r="Q87" i="8"/>
  <c r="AC87" i="8"/>
  <c r="AD87" i="8"/>
  <c r="AP87" i="8"/>
  <c r="AC56" i="8"/>
  <c r="Y56" i="8"/>
  <c r="AA56" i="8"/>
  <c r="AB56" i="8"/>
  <c r="AL56" i="8"/>
  <c r="AM56" i="8"/>
  <c r="E146" i="8"/>
  <c r="AK146" i="8"/>
  <c r="AL146" i="8"/>
  <c r="N83" i="8"/>
  <c r="O83" i="8"/>
  <c r="V83" i="8"/>
  <c r="Y83" i="8"/>
  <c r="AM83" i="8"/>
  <c r="AA83" i="8"/>
  <c r="AK83" i="8"/>
  <c r="B83" i="8"/>
  <c r="U30" i="8"/>
  <c r="AI30" i="8"/>
  <c r="Z30" i="8"/>
  <c r="AB30" i="8"/>
  <c r="AP30" i="8"/>
  <c r="U152" i="8"/>
  <c r="Z152" i="8"/>
  <c r="R152" i="8"/>
  <c r="AF152" i="8"/>
  <c r="AO152" i="8"/>
  <c r="AQ152" i="8"/>
  <c r="S152" i="8"/>
  <c r="AA152" i="8"/>
  <c r="AB152" i="8"/>
  <c r="AM152" i="8"/>
  <c r="B152" i="8"/>
  <c r="AP152" i="8"/>
  <c r="C152" i="8"/>
  <c r="F152" i="8"/>
  <c r="AR152" i="8"/>
  <c r="AD147" i="8"/>
  <c r="AG147" i="8"/>
  <c r="AH147" i="8"/>
  <c r="D63" i="8"/>
  <c r="R63" i="8"/>
  <c r="AN63" i="8"/>
  <c r="AS63" i="8"/>
  <c r="O76" i="8"/>
  <c r="AP76" i="8"/>
  <c r="P76" i="8"/>
  <c r="AR76" i="8"/>
  <c r="U76" i="8"/>
  <c r="H76" i="8"/>
  <c r="AI76" i="8"/>
  <c r="AG70" i="8"/>
  <c r="AS70" i="8"/>
  <c r="D151" i="8"/>
  <c r="C145" i="8"/>
  <c r="AN132" i="8"/>
  <c r="S132" i="8"/>
  <c r="U132" i="8"/>
  <c r="G132" i="8"/>
  <c r="AJ132" i="8"/>
  <c r="AO99" i="8"/>
  <c r="AP99" i="8"/>
  <c r="B99" i="8"/>
  <c r="AC99" i="8"/>
  <c r="D81" i="8"/>
  <c r="Q81" i="8"/>
  <c r="R66" i="8"/>
  <c r="T66" i="8"/>
  <c r="AB66" i="8"/>
  <c r="T54" i="8"/>
  <c r="Z54" i="8"/>
  <c r="AG54" i="8"/>
  <c r="H39" i="8"/>
  <c r="F132" i="8"/>
  <c r="Y98" i="8"/>
  <c r="AK98" i="8"/>
  <c r="AF91" i="8"/>
  <c r="AG91" i="8"/>
  <c r="AH91" i="8"/>
  <c r="Q91" i="8"/>
  <c r="B58" i="8"/>
  <c r="H58" i="8"/>
  <c r="AN151" i="8"/>
  <c r="B151" i="8"/>
  <c r="AS132" i="8"/>
  <c r="E132" i="8"/>
  <c r="H91" i="8"/>
  <c r="S43" i="8"/>
  <c r="X43" i="8"/>
  <c r="AD43" i="8"/>
  <c r="AE43" i="8"/>
  <c r="T43" i="8"/>
  <c r="AS43" i="8"/>
  <c r="AM151" i="8"/>
  <c r="W148" i="8"/>
  <c r="Y148" i="8"/>
  <c r="N148" i="8"/>
  <c r="AQ132" i="8"/>
  <c r="AM76" i="8"/>
  <c r="AA44" i="8"/>
  <c r="P44" i="8"/>
  <c r="Q44" i="8"/>
  <c r="U44" i="8"/>
  <c r="AL44" i="8"/>
  <c r="F43" i="8"/>
  <c r="AO32" i="8"/>
  <c r="AL151" i="8"/>
  <c r="AH132" i="8"/>
  <c r="E91" i="8"/>
  <c r="B44" i="8"/>
  <c r="AN32" i="8"/>
  <c r="AS148" i="8"/>
  <c r="B148" i="8"/>
  <c r="AG132" i="8"/>
  <c r="W119" i="8"/>
  <c r="AI119" i="8"/>
  <c r="AJ119" i="8"/>
  <c r="AF76" i="8"/>
  <c r="AO52" i="8"/>
  <c r="AR43" i="8"/>
  <c r="AK32" i="8"/>
  <c r="B27" i="8"/>
  <c r="AN148" i="8"/>
  <c r="AE132" i="8"/>
  <c r="B118" i="8"/>
  <c r="P118" i="8"/>
  <c r="AJ99" i="8"/>
  <c r="AC76" i="8"/>
  <c r="AK52" i="8"/>
  <c r="AP43" i="8"/>
  <c r="AJ32" i="8"/>
  <c r="AL148" i="8"/>
  <c r="AG143" i="8"/>
  <c r="O143" i="8"/>
  <c r="AF143" i="8"/>
  <c r="G143" i="8"/>
  <c r="AD132" i="8"/>
  <c r="P126" i="8"/>
  <c r="R126" i="8"/>
  <c r="AI122" i="8"/>
  <c r="X99" i="8"/>
  <c r="W79" i="8"/>
  <c r="AG79" i="8"/>
  <c r="AH79" i="8"/>
  <c r="Q79" i="8"/>
  <c r="AB76" i="8"/>
  <c r="U61" i="8"/>
  <c r="W61" i="8"/>
  <c r="AJ52" i="8"/>
  <c r="AN44" i="8"/>
  <c r="AJ43" i="8"/>
  <c r="Q41" i="8"/>
  <c r="U41" i="8"/>
  <c r="Y41" i="8"/>
  <c r="AB151" i="8"/>
  <c r="Z151" i="8"/>
  <c r="AA151" i="8"/>
  <c r="B76" i="8"/>
  <c r="C151" i="8"/>
  <c r="H34" i="8"/>
  <c r="AK34" i="8"/>
  <c r="AO76" i="8"/>
  <c r="V32" i="8"/>
  <c r="AS32" i="8"/>
  <c r="X32" i="8"/>
  <c r="Y32" i="8"/>
  <c r="O32" i="8"/>
  <c r="AL32" i="8"/>
  <c r="U150" i="8"/>
  <c r="W150" i="8"/>
  <c r="D132" i="8"/>
  <c r="Z111" i="8"/>
  <c r="AA111" i="8"/>
  <c r="O111" i="8"/>
  <c r="F91" i="8"/>
  <c r="Q88" i="8"/>
  <c r="T88" i="8"/>
  <c r="AC88" i="8"/>
  <c r="F88" i="8"/>
  <c r="C32" i="8"/>
  <c r="D148" i="8"/>
  <c r="E85" i="8"/>
  <c r="V85" i="8"/>
  <c r="AH76" i="8"/>
  <c r="B32" i="8"/>
  <c r="Y151" i="8"/>
  <c r="AL99" i="8"/>
  <c r="R52" i="8"/>
  <c r="AG52" i="8"/>
  <c r="S52" i="8"/>
  <c r="AH52" i="8"/>
  <c r="T52" i="8"/>
  <c r="AI52" i="8"/>
  <c r="H52" i="8"/>
  <c r="AD52" i="8"/>
  <c r="AS52" i="8"/>
  <c r="W151" i="8"/>
  <c r="AC134" i="8"/>
  <c r="AD134" i="8"/>
  <c r="X134" i="8"/>
  <c r="G52" i="8"/>
  <c r="B154" i="8"/>
  <c r="C154" i="8"/>
  <c r="P151" i="8"/>
  <c r="AK148" i="8"/>
  <c r="AB132" i="8"/>
  <c r="AE122" i="8"/>
  <c r="AO114" i="8"/>
  <c r="AA114" i="8"/>
  <c r="AS111" i="8"/>
  <c r="V99" i="8"/>
  <c r="AA76" i="8"/>
  <c r="AI70" i="8"/>
  <c r="AQ68" i="8"/>
  <c r="AD68" i="8"/>
  <c r="AF52" i="8"/>
  <c r="E52" i="8"/>
  <c r="O51" i="8"/>
  <c r="AN51" i="8"/>
  <c r="Q51" i="8"/>
  <c r="S51" i="8"/>
  <c r="AO51" i="8"/>
  <c r="AP51" i="8"/>
  <c r="E51" i="8"/>
  <c r="AD51" i="8"/>
  <c r="AM44" i="8"/>
  <c r="AI43" i="8"/>
  <c r="B41" i="8"/>
  <c r="AJ34" i="8"/>
  <c r="AG32" i="8"/>
  <c r="B131" i="8"/>
  <c r="AJ96" i="8"/>
  <c r="V96" i="8"/>
  <c r="B96" i="8"/>
  <c r="AD90" i="8"/>
  <c r="B90" i="8"/>
  <c r="AD74" i="8"/>
  <c r="AA96" i="8"/>
  <c r="AB96" i="8"/>
  <c r="AN96" i="8"/>
  <c r="G96" i="8"/>
  <c r="G26" i="8"/>
  <c r="AP155" i="8"/>
  <c r="AA155" i="8"/>
  <c r="Y139" i="8"/>
  <c r="AM96" i="8"/>
  <c r="Z96" i="8"/>
  <c r="AK90" i="8"/>
  <c r="B72" i="8"/>
  <c r="AD129" i="8"/>
  <c r="AN129" i="8"/>
  <c r="AC129" i="8"/>
  <c r="AH129" i="8"/>
  <c r="R129" i="8"/>
  <c r="Q129" i="8"/>
  <c r="AS129" i="8"/>
  <c r="S129" i="8"/>
  <c r="U129" i="8"/>
  <c r="AB129" i="8"/>
  <c r="AQ129" i="8"/>
  <c r="F59" i="8"/>
  <c r="AE59" i="8"/>
  <c r="AM59" i="8"/>
  <c r="X59" i="8"/>
  <c r="Y59" i="8"/>
  <c r="AG59" i="8"/>
  <c r="AD59" i="8"/>
  <c r="B59" i="8"/>
  <c r="S59" i="8"/>
  <c r="W59" i="8"/>
  <c r="H59" i="8"/>
  <c r="AI59" i="8"/>
  <c r="AJ59" i="8"/>
  <c r="C59" i="8"/>
  <c r="AN59" i="8"/>
  <c r="AS59" i="8"/>
  <c r="AE125" i="8"/>
  <c r="Y125" i="8"/>
  <c r="S125" i="8"/>
  <c r="AQ125" i="8"/>
  <c r="AS125" i="8"/>
  <c r="U125" i="8"/>
  <c r="T125" i="8"/>
  <c r="X125" i="8"/>
  <c r="AD125" i="8"/>
  <c r="B125" i="8"/>
  <c r="AK125" i="8"/>
  <c r="T40" i="8"/>
  <c r="G40" i="8"/>
  <c r="AE40" i="8"/>
  <c r="AI40" i="8"/>
  <c r="R40" i="8"/>
  <c r="AK40" i="8"/>
  <c r="AD40" i="8"/>
  <c r="AF40" i="8"/>
  <c r="AH40" i="8"/>
  <c r="AG40" i="8"/>
  <c r="F40" i="8"/>
  <c r="W40" i="8"/>
  <c r="U40" i="8"/>
  <c r="V40" i="8"/>
  <c r="X40" i="8"/>
  <c r="AQ40" i="8"/>
  <c r="AS40" i="8"/>
  <c r="Y40" i="8"/>
  <c r="AP40" i="8"/>
  <c r="AR40" i="8"/>
  <c r="D129" i="8"/>
  <c r="N50" i="8"/>
  <c r="O50" i="8"/>
  <c r="Z50" i="8"/>
  <c r="AA50" i="8"/>
  <c r="H40" i="8"/>
  <c r="AA128" i="8"/>
  <c r="O128" i="8"/>
  <c r="AR128" i="8"/>
  <c r="AS128" i="8"/>
  <c r="B128" i="8"/>
  <c r="AL128" i="8"/>
  <c r="G128" i="8"/>
  <c r="AO128" i="8"/>
  <c r="X128" i="8"/>
  <c r="R128" i="8"/>
  <c r="V128" i="8"/>
  <c r="Z128" i="8"/>
  <c r="AK128" i="8"/>
  <c r="U128" i="8"/>
  <c r="AJ128" i="8"/>
  <c r="W128" i="8"/>
  <c r="AP128" i="8"/>
  <c r="AE93" i="8"/>
  <c r="F93" i="8"/>
  <c r="AP93" i="8"/>
  <c r="E93" i="8"/>
  <c r="AD93" i="8"/>
  <c r="AN93" i="8"/>
  <c r="W93" i="8"/>
  <c r="U93" i="8"/>
  <c r="Q93" i="8"/>
  <c r="V93" i="8"/>
  <c r="Y93" i="8"/>
  <c r="AA93" i="8"/>
  <c r="H128" i="8"/>
  <c r="G93" i="8"/>
  <c r="AO158" i="8"/>
  <c r="Y158" i="8"/>
  <c r="Z158" i="8"/>
  <c r="S158" i="8"/>
  <c r="T158" i="8"/>
  <c r="U158" i="8"/>
  <c r="AN158" i="8"/>
  <c r="AK158" i="8"/>
  <c r="AL158" i="8"/>
  <c r="AM158" i="8"/>
  <c r="P65" i="8"/>
  <c r="AL65" i="8"/>
  <c r="N65" i="8"/>
  <c r="AI65" i="8"/>
  <c r="O65" i="8"/>
  <c r="AN65" i="8"/>
  <c r="Q65" i="8"/>
  <c r="AP65" i="8"/>
  <c r="S65" i="8"/>
  <c r="AS65" i="8"/>
  <c r="V65" i="8"/>
  <c r="G65" i="8"/>
  <c r="AE65" i="8"/>
  <c r="X65" i="8"/>
  <c r="AC65" i="8"/>
  <c r="AM65" i="8"/>
  <c r="AA65" i="8"/>
  <c r="C65" i="8"/>
  <c r="AD65" i="8"/>
  <c r="AH65" i="8"/>
  <c r="B65" i="8"/>
  <c r="G158" i="8"/>
  <c r="O38" i="8"/>
  <c r="N38" i="8"/>
  <c r="AK38" i="8"/>
  <c r="AM38" i="8"/>
  <c r="P38" i="8"/>
  <c r="AN38" i="8"/>
  <c r="Q38" i="8"/>
  <c r="AS38" i="8"/>
  <c r="V38" i="8"/>
  <c r="Y38" i="8"/>
  <c r="AA38" i="8"/>
  <c r="Z38" i="8"/>
  <c r="C38" i="8"/>
  <c r="U38" i="8"/>
  <c r="AC38" i="8"/>
  <c r="AG38" i="8"/>
  <c r="AH38" i="8"/>
  <c r="AJ38" i="8"/>
  <c r="AE147" i="8"/>
  <c r="AI147" i="8"/>
  <c r="U57" i="8"/>
  <c r="G57" i="8"/>
  <c r="F57" i="8"/>
  <c r="AS57" i="8"/>
  <c r="B38" i="8"/>
  <c r="AG136" i="8"/>
  <c r="F125" i="8"/>
  <c r="AI142" i="8"/>
  <c r="N142" i="8"/>
  <c r="AA142" i="8"/>
  <c r="AB142" i="8"/>
  <c r="O142" i="8"/>
  <c r="V142" i="8"/>
  <c r="AH142" i="8"/>
  <c r="W142" i="8"/>
  <c r="AS142" i="8"/>
  <c r="AM142" i="8"/>
  <c r="AN142" i="8"/>
  <c r="AG153" i="8"/>
  <c r="R153" i="8"/>
  <c r="S153" i="8"/>
  <c r="F153" i="8"/>
  <c r="AQ153" i="8"/>
  <c r="U153" i="8"/>
  <c r="W153" i="8"/>
  <c r="AE153" i="8"/>
  <c r="V153" i="8"/>
  <c r="AD153" i="8"/>
  <c r="X153" i="8"/>
  <c r="AS153" i="8"/>
  <c r="X108" i="8"/>
  <c r="Q108" i="8"/>
  <c r="AO108" i="8"/>
  <c r="AB108" i="8"/>
  <c r="C108" i="8"/>
  <c r="AD108" i="8"/>
  <c r="D108" i="8"/>
  <c r="AH108" i="8"/>
  <c r="U108" i="8"/>
  <c r="Z108" i="8"/>
  <c r="AL108" i="8"/>
  <c r="AP108" i="8"/>
  <c r="E108" i="8"/>
  <c r="AA108" i="8"/>
  <c r="AJ108" i="8"/>
  <c r="AS108" i="8"/>
  <c r="F108" i="8"/>
  <c r="AK108" i="8"/>
  <c r="AG150" i="8"/>
  <c r="V150" i="8"/>
  <c r="R150" i="8"/>
  <c r="S150" i="8"/>
  <c r="AP150" i="8"/>
  <c r="X150" i="8"/>
  <c r="AH150" i="8"/>
  <c r="AQ150" i="8"/>
  <c r="AE150" i="8"/>
  <c r="AJ150" i="8"/>
  <c r="AS150" i="8"/>
  <c r="T59" i="8"/>
  <c r="G129" i="8"/>
  <c r="N92" i="8"/>
  <c r="Z92" i="8"/>
  <c r="AJ92" i="8"/>
  <c r="D65" i="8"/>
  <c r="F158" i="8"/>
  <c r="F150" i="8"/>
  <c r="AA126" i="8"/>
  <c r="N126" i="8"/>
  <c r="AJ126" i="8"/>
  <c r="G126" i="8"/>
  <c r="AH126" i="8"/>
  <c r="U126" i="8"/>
  <c r="V126" i="8"/>
  <c r="O126" i="8"/>
  <c r="AP126" i="8"/>
  <c r="S126" i="8"/>
  <c r="AD126" i="8"/>
  <c r="C126" i="8"/>
  <c r="W126" i="8"/>
  <c r="AO126" i="8"/>
  <c r="F126" i="8"/>
  <c r="AQ126" i="8"/>
  <c r="AG126" i="8"/>
  <c r="B126" i="8"/>
  <c r="AI126" i="8"/>
  <c r="AK126" i="8"/>
  <c r="E126" i="8"/>
  <c r="Z120" i="8"/>
  <c r="AH120" i="8"/>
  <c r="AC120" i="8"/>
  <c r="N120" i="8"/>
  <c r="AG120" i="8"/>
  <c r="AD120" i="8"/>
  <c r="B95" i="8"/>
  <c r="Y95" i="8"/>
  <c r="Z95" i="8"/>
  <c r="AH95" i="8"/>
  <c r="AL95" i="8"/>
  <c r="P59" i="8"/>
  <c r="W156" i="8"/>
  <c r="AD156" i="8"/>
  <c r="V156" i="8"/>
  <c r="U156" i="8"/>
  <c r="AG156" i="8"/>
  <c r="AE156" i="8"/>
  <c r="U94" i="8"/>
  <c r="B94" i="8"/>
  <c r="W94" i="8"/>
  <c r="V94" i="8"/>
  <c r="AD94" i="8"/>
  <c r="E94" i="8"/>
  <c r="AF94" i="8"/>
  <c r="R94" i="8"/>
  <c r="AS94" i="8"/>
  <c r="S94" i="8"/>
  <c r="AO94" i="8"/>
  <c r="T94" i="8"/>
  <c r="AG94" i="8"/>
  <c r="F94" i="8"/>
  <c r="G94" i="8"/>
  <c r="AQ94" i="8"/>
  <c r="AI94" i="8"/>
  <c r="AL94" i="8"/>
  <c r="AP94" i="8"/>
  <c r="P136" i="8"/>
  <c r="Z136" i="8"/>
  <c r="AI136" i="8"/>
  <c r="AG145" i="8"/>
  <c r="AH145" i="8"/>
  <c r="Z145" i="8"/>
  <c r="AB145" i="8"/>
  <c r="AA145" i="8"/>
  <c r="AI145" i="8"/>
  <c r="C143" i="8"/>
  <c r="T143" i="8"/>
  <c r="AK143" i="8"/>
  <c r="AC143" i="8"/>
  <c r="N143" i="8"/>
  <c r="AE143" i="8"/>
  <c r="F143" i="8"/>
  <c r="Y143" i="8"/>
  <c r="AO143" i="8"/>
  <c r="Q143" i="8"/>
  <c r="AM143" i="8"/>
  <c r="R143" i="8"/>
  <c r="AN143" i="8"/>
  <c r="S143" i="8"/>
  <c r="AP143" i="8"/>
  <c r="V143" i="8"/>
  <c r="Z143" i="8"/>
  <c r="B143" i="8"/>
  <c r="E143" i="8"/>
  <c r="U143" i="8"/>
  <c r="AQ143" i="8"/>
  <c r="AS143" i="8"/>
  <c r="AA143" i="8"/>
  <c r="AB143" i="8"/>
  <c r="R125" i="8"/>
  <c r="Q94" i="8"/>
  <c r="N59" i="8"/>
  <c r="AF54" i="8"/>
  <c r="H54" i="8"/>
  <c r="AP81" i="8"/>
  <c r="D123" i="8"/>
  <c r="AA123" i="8"/>
  <c r="Q123" i="8"/>
  <c r="AM123" i="8"/>
  <c r="X123" i="8"/>
  <c r="Z123" i="8"/>
  <c r="P123" i="8"/>
  <c r="AN123" i="8"/>
  <c r="AG122" i="8"/>
  <c r="S122" i="8"/>
  <c r="AH122" i="8"/>
  <c r="AL122" i="8"/>
  <c r="AS122" i="8"/>
  <c r="Z122" i="8"/>
  <c r="H111" i="8"/>
  <c r="E111" i="8"/>
  <c r="X111" i="8"/>
  <c r="AM111" i="8"/>
  <c r="B111" i="8"/>
  <c r="V111" i="8"/>
  <c r="AN111" i="8"/>
  <c r="P111" i="8"/>
  <c r="AJ111" i="8"/>
  <c r="R111" i="8"/>
  <c r="AK111" i="8"/>
  <c r="S111" i="8"/>
  <c r="AL111" i="8"/>
  <c r="AD111" i="8"/>
  <c r="AK87" i="8"/>
  <c r="X87" i="8"/>
  <c r="E87" i="8"/>
  <c r="S87" i="8"/>
  <c r="Z87" i="8"/>
  <c r="AB87" i="8"/>
  <c r="H85" i="8"/>
  <c r="AO81" i="8"/>
  <c r="E81" i="8"/>
  <c r="N68" i="8"/>
  <c r="AS68" i="8"/>
  <c r="W68" i="8"/>
  <c r="AE68" i="8"/>
  <c r="AF68" i="8"/>
  <c r="AJ68" i="8"/>
  <c r="X68" i="8"/>
  <c r="P62" i="8"/>
  <c r="AF62" i="8"/>
  <c r="D62" i="8"/>
  <c r="X62" i="8"/>
  <c r="AN62" i="8"/>
  <c r="S62" i="8"/>
  <c r="AK62" i="8"/>
  <c r="T62" i="8"/>
  <c r="AL62" i="8"/>
  <c r="V62" i="8"/>
  <c r="AO62" i="8"/>
  <c r="U62" i="8"/>
  <c r="AM62" i="8"/>
  <c r="AG62" i="8"/>
  <c r="Y53" i="8"/>
  <c r="AH53" i="8"/>
  <c r="AN53" i="8"/>
  <c r="AK29" i="8"/>
  <c r="D29" i="8"/>
  <c r="Y152" i="8"/>
  <c r="Q152" i="8"/>
  <c r="O152" i="8"/>
  <c r="AG152" i="8"/>
  <c r="P152" i="8"/>
  <c r="AH152" i="8"/>
  <c r="G152" i="8"/>
  <c r="AC152" i="8"/>
  <c r="AL123" i="8"/>
  <c r="F123" i="8"/>
  <c r="AH121" i="8"/>
  <c r="AG121" i="8"/>
  <c r="AO111" i="8"/>
  <c r="G111" i="8"/>
  <c r="F87" i="8"/>
  <c r="AK81" i="8"/>
  <c r="H68" i="8"/>
  <c r="AS62" i="8"/>
  <c r="H62" i="8"/>
  <c r="F35" i="8"/>
  <c r="AC35" i="8"/>
  <c r="B35" i="8"/>
  <c r="Y35" i="8"/>
  <c r="AS35" i="8"/>
  <c r="C35" i="8"/>
  <c r="Z35" i="8"/>
  <c r="D35" i="8"/>
  <c r="AA35" i="8"/>
  <c r="N35" i="8"/>
  <c r="AL35" i="8"/>
  <c r="O35" i="8"/>
  <c r="AM35" i="8"/>
  <c r="AO35" i="8"/>
  <c r="Q35" i="8"/>
  <c r="AN35" i="8"/>
  <c r="U35" i="8"/>
  <c r="AI35" i="8"/>
  <c r="B34" i="8"/>
  <c r="S34" i="8"/>
  <c r="AI34" i="8"/>
  <c r="Y34" i="8"/>
  <c r="F34" i="8"/>
  <c r="AD34" i="8"/>
  <c r="G34" i="8"/>
  <c r="AE34" i="8"/>
  <c r="X34" i="8"/>
  <c r="AF34" i="8"/>
  <c r="AH34" i="8"/>
  <c r="AG34" i="8"/>
  <c r="U34" i="8"/>
  <c r="AS34" i="8"/>
  <c r="H109" i="8"/>
  <c r="AO109" i="8"/>
  <c r="AG130" i="8"/>
  <c r="AR130" i="8"/>
  <c r="X81" i="8"/>
  <c r="AQ81" i="8"/>
  <c r="S81" i="8"/>
  <c r="AS81" i="8"/>
  <c r="R81" i="8"/>
  <c r="Y81" i="8"/>
  <c r="Z81" i="8"/>
  <c r="N81" i="8"/>
  <c r="AL81" i="8"/>
  <c r="AA77" i="8"/>
  <c r="N77" i="8"/>
  <c r="T77" i="8"/>
  <c r="Y77" i="8"/>
  <c r="H77" i="8"/>
  <c r="AH66" i="8"/>
  <c r="AO66" i="8"/>
  <c r="H66" i="8"/>
  <c r="AC66" i="8"/>
  <c r="AL116" i="8"/>
  <c r="V116" i="8"/>
  <c r="X116" i="8"/>
  <c r="Y116" i="8"/>
  <c r="S46" i="8"/>
  <c r="AK46" i="8"/>
  <c r="T46" i="8"/>
  <c r="U46" i="8"/>
  <c r="AD46" i="8"/>
  <c r="AE46" i="8"/>
  <c r="AI46" i="8"/>
  <c r="C123" i="8"/>
  <c r="AH111" i="8"/>
  <c r="D87" i="8"/>
  <c r="B81" i="8"/>
  <c r="B68" i="8"/>
  <c r="AQ62" i="8"/>
  <c r="T37" i="8"/>
  <c r="AE37" i="8"/>
  <c r="Y37" i="8"/>
  <c r="AD37" i="8"/>
  <c r="AF37" i="8"/>
  <c r="W37" i="8"/>
  <c r="X37" i="8"/>
  <c r="AH37" i="8"/>
  <c r="AI37" i="8"/>
  <c r="R37" i="8"/>
  <c r="AE152" i="8"/>
  <c r="E152" i="8"/>
  <c r="AN137" i="8"/>
  <c r="AR137" i="8"/>
  <c r="AI123" i="8"/>
  <c r="B123" i="8"/>
  <c r="AG111" i="8"/>
  <c r="C111" i="8"/>
  <c r="AS101" i="8"/>
  <c r="AD101" i="8"/>
  <c r="AM101" i="8"/>
  <c r="B101" i="8"/>
  <c r="AP101" i="8"/>
  <c r="C101" i="8"/>
  <c r="AG101" i="8"/>
  <c r="AG81" i="8"/>
  <c r="AJ62" i="8"/>
  <c r="E62" i="8"/>
  <c r="AD56" i="8"/>
  <c r="AI56" i="8"/>
  <c r="AN56" i="8"/>
  <c r="N56" i="8"/>
  <c r="AO56" i="8"/>
  <c r="P56" i="8"/>
  <c r="W56" i="8"/>
  <c r="AJ56" i="8"/>
  <c r="T48" i="8"/>
  <c r="G48" i="8"/>
  <c r="Q48" i="8"/>
  <c r="U48" i="8"/>
  <c r="Y48" i="8"/>
  <c r="E48" i="8"/>
  <c r="H37" i="8"/>
  <c r="AR34" i="8"/>
  <c r="AS139" i="8"/>
  <c r="U139" i="8"/>
  <c r="AR139" i="8"/>
  <c r="E139" i="8"/>
  <c r="AG124" i="8"/>
  <c r="AS124" i="8"/>
  <c r="AF75" i="8"/>
  <c r="D75" i="8"/>
  <c r="AP75" i="8"/>
  <c r="AQ75" i="8"/>
  <c r="AB75" i="8"/>
  <c r="G63" i="8"/>
  <c r="AP63" i="8"/>
  <c r="AC63" i="8"/>
  <c r="U63" i="8"/>
  <c r="AB63" i="8"/>
  <c r="AF63" i="8"/>
  <c r="AH63" i="8"/>
  <c r="AA157" i="8"/>
  <c r="Y157" i="8"/>
  <c r="AQ149" i="8"/>
  <c r="AN149" i="8"/>
  <c r="AC85" i="8"/>
  <c r="Q85" i="8"/>
  <c r="AI85" i="8"/>
  <c r="AO85" i="8"/>
  <c r="W85" i="8"/>
  <c r="G81" i="8"/>
  <c r="E75" i="8"/>
  <c r="H63" i="8"/>
  <c r="AK123" i="8"/>
  <c r="F111" i="8"/>
  <c r="AJ81" i="8"/>
  <c r="G62" i="8"/>
  <c r="Z29" i="8"/>
  <c r="R26" i="8"/>
  <c r="AQ26" i="8"/>
  <c r="W26" i="8"/>
  <c r="AD152" i="8"/>
  <c r="D152" i="8"/>
  <c r="AK139" i="8"/>
  <c r="AG123" i="8"/>
  <c r="AK122" i="8"/>
  <c r="AC111" i="8"/>
  <c r="AP98" i="8"/>
  <c r="AI98" i="8"/>
  <c r="AF88" i="8"/>
  <c r="R88" i="8"/>
  <c r="AR88" i="8"/>
  <c r="E88" i="8"/>
  <c r="AG88" i="8"/>
  <c r="U88" i="8"/>
  <c r="V88" i="8"/>
  <c r="W88" i="8"/>
  <c r="AS88" i="8"/>
  <c r="AE81" i="8"/>
  <c r="P69" i="8"/>
  <c r="Q69" i="8"/>
  <c r="AG69" i="8"/>
  <c r="N67" i="8"/>
  <c r="T67" i="8"/>
  <c r="W64" i="8"/>
  <c r="AJ64" i="8"/>
  <c r="AF64" i="8"/>
  <c r="Z64" i="8"/>
  <c r="AG64" i="8"/>
  <c r="AK64" i="8"/>
  <c r="AH64" i="8"/>
  <c r="N64" i="8"/>
  <c r="AH62" i="8"/>
  <c r="C62" i="8"/>
  <c r="F48" i="8"/>
  <c r="G37" i="8"/>
  <c r="AQ34" i="8"/>
  <c r="AD30" i="8"/>
  <c r="AP113" i="8"/>
  <c r="D78" i="8"/>
  <c r="Z78" i="8"/>
  <c r="U78" i="8"/>
  <c r="AQ78" i="8"/>
  <c r="AQ45" i="8"/>
  <c r="AC41" i="8"/>
  <c r="AJ41" i="8"/>
  <c r="E30" i="8"/>
  <c r="Y113" i="8"/>
  <c r="AD99" i="8"/>
  <c r="S99" i="8"/>
  <c r="AG99" i="8"/>
  <c r="R84" i="8"/>
  <c r="Q84" i="8"/>
  <c r="AQ84" i="8"/>
  <c r="AB84" i="8"/>
  <c r="AS78" i="8"/>
  <c r="R78" i="8"/>
  <c r="V72" i="8"/>
  <c r="AL58" i="8"/>
  <c r="E45" i="8"/>
  <c r="AQ39" i="8"/>
  <c r="W144" i="8"/>
  <c r="AD144" i="8"/>
  <c r="AN99" i="8"/>
  <c r="F99" i="8"/>
  <c r="AK84" i="8"/>
  <c r="F84" i="8"/>
  <c r="AG83" i="8"/>
  <c r="Z83" i="8"/>
  <c r="AL83" i="8"/>
  <c r="AP78" i="8"/>
  <c r="Q78" i="8"/>
  <c r="T72" i="8"/>
  <c r="AP39" i="8"/>
  <c r="U113" i="8"/>
  <c r="W113" i="8"/>
  <c r="AM99" i="8"/>
  <c r="E99" i="8"/>
  <c r="AD91" i="8"/>
  <c r="W91" i="8"/>
  <c r="AJ84" i="8"/>
  <c r="D84" i="8"/>
  <c r="C83" i="8"/>
  <c r="U82" i="8"/>
  <c r="AP82" i="8"/>
  <c r="AS82" i="8"/>
  <c r="AO78" i="8"/>
  <c r="P78" i="8"/>
  <c r="Q72" i="8"/>
  <c r="Z58" i="8"/>
  <c r="V41" i="8"/>
  <c r="F32" i="8"/>
  <c r="W32" i="8"/>
  <c r="AM32" i="8"/>
  <c r="B31" i="8"/>
  <c r="F31" i="8"/>
  <c r="Y31" i="8"/>
  <c r="AS31" i="8"/>
  <c r="R90" i="8"/>
  <c r="AO90" i="8"/>
  <c r="X76" i="8"/>
  <c r="AS76" i="8"/>
  <c r="B51" i="8"/>
  <c r="N51" i="8"/>
  <c r="AF51" i="8"/>
  <c r="AB32" i="8"/>
  <c r="E32" i="8"/>
  <c r="AF31" i="8"/>
  <c r="H31" i="8"/>
  <c r="AA32" i="8"/>
  <c r="D32" i="8"/>
  <c r="AE31" i="8"/>
  <c r="G31" i="8"/>
  <c r="H102" i="8"/>
  <c r="G102" i="8"/>
  <c r="U102" i="8"/>
  <c r="AJ102" i="8"/>
  <c r="C102" i="8"/>
  <c r="P102" i="8"/>
  <c r="AD102" i="8"/>
  <c r="AS102" i="8"/>
  <c r="AB102" i="8"/>
  <c r="AC102" i="8"/>
  <c r="D102" i="8"/>
  <c r="S102" i="8"/>
  <c r="AL102" i="8"/>
  <c r="AA102" i="8"/>
  <c r="AE102" i="8"/>
  <c r="AG102" i="8"/>
  <c r="AH102" i="8"/>
  <c r="N102" i="8"/>
  <c r="AK102" i="8"/>
  <c r="AN102" i="8"/>
  <c r="O102" i="8"/>
  <c r="AM102" i="8"/>
  <c r="Q102" i="8"/>
  <c r="AD33" i="8"/>
  <c r="AR33" i="8"/>
  <c r="N33" i="8"/>
  <c r="U33" i="8"/>
  <c r="Z33" i="8"/>
  <c r="AE33" i="8"/>
  <c r="AF33" i="8"/>
  <c r="AB29" i="8"/>
  <c r="E154" i="8"/>
  <c r="AG154" i="8"/>
  <c r="AA154" i="8"/>
  <c r="AB154" i="8"/>
  <c r="AH154" i="8"/>
  <c r="AI154" i="8"/>
  <c r="N154" i="8"/>
  <c r="AK154" i="8"/>
  <c r="O154" i="8"/>
  <c r="AL154" i="8"/>
  <c r="AK149" i="8"/>
  <c r="H149" i="8"/>
  <c r="AH146" i="8"/>
  <c r="V117" i="8"/>
  <c r="B117" i="8"/>
  <c r="N117" i="8"/>
  <c r="AC117" i="8"/>
  <c r="AR117" i="8"/>
  <c r="Y117" i="8"/>
  <c r="AN117" i="8"/>
  <c r="G117" i="8"/>
  <c r="T117" i="8"/>
  <c r="AO117" i="8"/>
  <c r="H117" i="8"/>
  <c r="U117" i="8"/>
  <c r="AP117" i="8"/>
  <c r="AE117" i="8"/>
  <c r="AH117" i="8"/>
  <c r="O117" i="8"/>
  <c r="AL117" i="8"/>
  <c r="P117" i="8"/>
  <c r="AM117" i="8"/>
  <c r="Q117" i="8"/>
  <c r="AQ117" i="8"/>
  <c r="R117" i="8"/>
  <c r="AS117" i="8"/>
  <c r="E117" i="8"/>
  <c r="C117" i="8"/>
  <c r="D117" i="8"/>
  <c r="S117" i="8"/>
  <c r="Z117" i="8"/>
  <c r="G115" i="8"/>
  <c r="W115" i="8"/>
  <c r="AP115" i="8"/>
  <c r="S115" i="8"/>
  <c r="AK115" i="8"/>
  <c r="V115" i="8"/>
  <c r="Y115" i="8"/>
  <c r="AH115" i="8"/>
  <c r="AQ115" i="8"/>
  <c r="N115" i="8"/>
  <c r="T115" i="8"/>
  <c r="U115" i="8"/>
  <c r="Z115" i="8"/>
  <c r="AC115" i="8"/>
  <c r="AB115" i="8"/>
  <c r="F115" i="8"/>
  <c r="G106" i="8"/>
  <c r="H105" i="8"/>
  <c r="E105" i="8"/>
  <c r="R105" i="8"/>
  <c r="AG105" i="8"/>
  <c r="N105" i="8"/>
  <c r="AB105" i="8"/>
  <c r="AP105" i="8"/>
  <c r="F105" i="8"/>
  <c r="V105" i="8"/>
  <c r="AM105" i="8"/>
  <c r="G105" i="8"/>
  <c r="X105" i="8"/>
  <c r="AN105" i="8"/>
  <c r="AD105" i="8"/>
  <c r="AH105" i="8"/>
  <c r="AJ105" i="8"/>
  <c r="O105" i="8"/>
  <c r="AK105" i="8"/>
  <c r="P105" i="8"/>
  <c r="AL105" i="8"/>
  <c r="AO105" i="8"/>
  <c r="B105" i="8"/>
  <c r="AS105" i="8"/>
  <c r="Q105" i="8"/>
  <c r="U105" i="8"/>
  <c r="S105" i="8"/>
  <c r="AQ105" i="8"/>
  <c r="AP102" i="8"/>
  <c r="F102" i="8"/>
  <c r="AL30" i="8"/>
  <c r="AR30" i="8"/>
  <c r="V30" i="8"/>
  <c r="F30" i="8"/>
  <c r="AF30" i="8"/>
  <c r="AM30" i="8"/>
  <c r="AS30" i="8"/>
  <c r="X30" i="8"/>
  <c r="P30" i="8"/>
  <c r="AA30" i="8"/>
  <c r="AN30" i="8"/>
  <c r="H30" i="8"/>
  <c r="AG30" i="8"/>
  <c r="V29" i="8"/>
  <c r="AM154" i="8"/>
  <c r="D154" i="8"/>
  <c r="AB149" i="8"/>
  <c r="AG146" i="8"/>
  <c r="AS137" i="8"/>
  <c r="F117" i="8"/>
  <c r="H115" i="8"/>
  <c r="F112" i="8"/>
  <c r="AN112" i="8"/>
  <c r="AB112" i="8"/>
  <c r="S112" i="8"/>
  <c r="V112" i="8"/>
  <c r="W112" i="8"/>
  <c r="Z112" i="8"/>
  <c r="AH112" i="8"/>
  <c r="AC106" i="8"/>
  <c r="F106" i="8"/>
  <c r="D105" i="8"/>
  <c r="AO102" i="8"/>
  <c r="E102" i="8"/>
  <c r="F95" i="8"/>
  <c r="AA95" i="8"/>
  <c r="AM95" i="8"/>
  <c r="C95" i="8"/>
  <c r="AD95" i="8"/>
  <c r="AP95" i="8"/>
  <c r="AS95" i="8"/>
  <c r="X95" i="8"/>
  <c r="N95" i="8"/>
  <c r="W95" i="8"/>
  <c r="V95" i="8"/>
  <c r="AA149" i="8"/>
  <c r="Z149" i="8"/>
  <c r="V106" i="8"/>
  <c r="V149" i="8"/>
  <c r="AF117" i="8"/>
  <c r="AL149" i="8"/>
  <c r="AF146" i="8"/>
  <c r="AB106" i="8"/>
  <c r="B106" i="8"/>
  <c r="AL28" i="8"/>
  <c r="AS28" i="8"/>
  <c r="AE28" i="8"/>
  <c r="AG28" i="8"/>
  <c r="H28" i="8"/>
  <c r="Y28" i="8"/>
  <c r="G137" i="8"/>
  <c r="AA137" i="8"/>
  <c r="AP137" i="8"/>
  <c r="E137" i="8"/>
  <c r="R137" i="8"/>
  <c r="AK137" i="8"/>
  <c r="AC137" i="8"/>
  <c r="AD137" i="8"/>
  <c r="N137" i="8"/>
  <c r="AF137" i="8"/>
  <c r="O137" i="8"/>
  <c r="AG137" i="8"/>
  <c r="B137" i="8"/>
  <c r="P137" i="8"/>
  <c r="AJ137" i="8"/>
  <c r="T137" i="8"/>
  <c r="C137" i="8"/>
  <c r="Q137" i="8"/>
  <c r="AL137" i="8"/>
  <c r="D137" i="8"/>
  <c r="C71" i="8"/>
  <c r="Q71" i="8"/>
  <c r="AG71" i="8"/>
  <c r="X71" i="8"/>
  <c r="AL71" i="8"/>
  <c r="AC71" i="8"/>
  <c r="O71" i="8"/>
  <c r="AI71" i="8"/>
  <c r="B71" i="8"/>
  <c r="R71" i="8"/>
  <c r="AK71" i="8"/>
  <c r="AA71" i="8"/>
  <c r="AM71" i="8"/>
  <c r="N71" i="8"/>
  <c r="AN71" i="8"/>
  <c r="E71" i="8"/>
  <c r="Y71" i="8"/>
  <c r="AJ71" i="8"/>
  <c r="AO71" i="8"/>
  <c r="AP71" i="8"/>
  <c r="AS71" i="8"/>
  <c r="P71" i="8"/>
  <c r="U71" i="8"/>
  <c r="V71" i="8"/>
  <c r="R27" i="8"/>
  <c r="AE27" i="8"/>
  <c r="Q27" i="8"/>
  <c r="Y27" i="8"/>
  <c r="T29" i="8"/>
  <c r="C140" i="8"/>
  <c r="AO140" i="8"/>
  <c r="AA140" i="8"/>
  <c r="N140" i="8"/>
  <c r="AB140" i="8"/>
  <c r="AN140" i="8"/>
  <c r="H137" i="8"/>
  <c r="AN115" i="8"/>
  <c r="U106" i="8"/>
  <c r="AC105" i="8"/>
  <c r="X102" i="8"/>
  <c r="F71" i="8"/>
  <c r="S29" i="8"/>
  <c r="AI27" i="8"/>
  <c r="W158" i="8"/>
  <c r="E158" i="8"/>
  <c r="Q158" i="8"/>
  <c r="AE158" i="8"/>
  <c r="AS158" i="8"/>
  <c r="AA158" i="8"/>
  <c r="AP158" i="8"/>
  <c r="AB158" i="8"/>
  <c r="AQ158" i="8"/>
  <c r="N158" i="8"/>
  <c r="AC158" i="8"/>
  <c r="AR158" i="8"/>
  <c r="B158" i="8"/>
  <c r="O158" i="8"/>
  <c r="AD158" i="8"/>
  <c r="C158" i="8"/>
  <c r="P158" i="8"/>
  <c r="AF158" i="8"/>
  <c r="D158" i="8"/>
  <c r="R158" i="8"/>
  <c r="AG158" i="8"/>
  <c r="V154" i="8"/>
  <c r="U149" i="8"/>
  <c r="T146" i="8"/>
  <c r="F146" i="8"/>
  <c r="AM137" i="8"/>
  <c r="F137" i="8"/>
  <c r="AD117" i="8"/>
  <c r="AL115" i="8"/>
  <c r="AA105" i="8"/>
  <c r="V102" i="8"/>
  <c r="Z98" i="8"/>
  <c r="C98" i="8"/>
  <c r="X98" i="8"/>
  <c r="V98" i="8"/>
  <c r="AM98" i="8"/>
  <c r="B98" i="8"/>
  <c r="AG98" i="8"/>
  <c r="F98" i="8"/>
  <c r="AH98" i="8"/>
  <c r="AS98" i="8"/>
  <c r="N98" i="8"/>
  <c r="W98" i="8"/>
  <c r="O98" i="8"/>
  <c r="U98" i="8"/>
  <c r="D71" i="8"/>
  <c r="N30" i="8"/>
  <c r="Q30" i="8"/>
  <c r="AH30" i="8"/>
  <c r="AH158" i="8"/>
  <c r="H158" i="8"/>
  <c r="U154" i="8"/>
  <c r="T149" i="8"/>
  <c r="S146" i="8"/>
  <c r="E145" i="8"/>
  <c r="B145" i="8"/>
  <c r="W145" i="8"/>
  <c r="AS145" i="8"/>
  <c r="AK145" i="8"/>
  <c r="N145" i="8"/>
  <c r="AL145" i="8"/>
  <c r="O145" i="8"/>
  <c r="AM145" i="8"/>
  <c r="P145" i="8"/>
  <c r="AN145" i="8"/>
  <c r="V145" i="8"/>
  <c r="Y145" i="8"/>
  <c r="AB137" i="8"/>
  <c r="AB117" i="8"/>
  <c r="AI115" i="8"/>
  <c r="AQ112" i="8"/>
  <c r="Z105" i="8"/>
  <c r="R102" i="8"/>
  <c r="AG95" i="8"/>
  <c r="AG89" i="8"/>
  <c r="AM89" i="8"/>
  <c r="Y89" i="8"/>
  <c r="N89" i="8"/>
  <c r="O89" i="8"/>
  <c r="B89" i="8"/>
  <c r="AK89" i="8"/>
  <c r="V89" i="8"/>
  <c r="X89" i="8"/>
  <c r="Z89" i="8"/>
  <c r="AA89" i="8"/>
  <c r="C89" i="8"/>
  <c r="AL89" i="8"/>
  <c r="AH71" i="8"/>
  <c r="W146" i="8"/>
  <c r="AA146" i="8"/>
  <c r="AO146" i="8"/>
  <c r="V146" i="8"/>
  <c r="AM146" i="8"/>
  <c r="Y146" i="8"/>
  <c r="AN146" i="8"/>
  <c r="Z146" i="8"/>
  <c r="AP146" i="8"/>
  <c r="AB146" i="8"/>
  <c r="AQ146" i="8"/>
  <c r="B146" i="8"/>
  <c r="N146" i="8"/>
  <c r="AC146" i="8"/>
  <c r="AR146" i="8"/>
  <c r="C146" i="8"/>
  <c r="O146" i="8"/>
  <c r="AD146" i="8"/>
  <c r="AS146" i="8"/>
  <c r="B102" i="8"/>
  <c r="H146" i="8"/>
  <c r="Y147" i="8"/>
  <c r="R147" i="8"/>
  <c r="AP147" i="8"/>
  <c r="AQ147" i="8"/>
  <c r="S147" i="8"/>
  <c r="AS147" i="8"/>
  <c r="U147" i="8"/>
  <c r="V147" i="8"/>
  <c r="W147" i="8"/>
  <c r="X147" i="8"/>
  <c r="R146" i="8"/>
  <c r="D146" i="8"/>
  <c r="Y144" i="8"/>
  <c r="V144" i="8"/>
  <c r="AH144" i="8"/>
  <c r="AI144" i="8"/>
  <c r="AJ144" i="8"/>
  <c r="AP144" i="8"/>
  <c r="R144" i="8"/>
  <c r="AQ144" i="8"/>
  <c r="S144" i="8"/>
  <c r="AS144" i="8"/>
  <c r="Z137" i="8"/>
  <c r="AH130" i="8"/>
  <c r="U130" i="8"/>
  <c r="AK130" i="8"/>
  <c r="V130" i="8"/>
  <c r="N130" i="8"/>
  <c r="T130" i="8"/>
  <c r="W130" i="8"/>
  <c r="Y130" i="8"/>
  <c r="Z130" i="8"/>
  <c r="AA117" i="8"/>
  <c r="AG115" i="8"/>
  <c r="Y105" i="8"/>
  <c r="AD71" i="8"/>
  <c r="W106" i="8"/>
  <c r="D106" i="8"/>
  <c r="Q106" i="8"/>
  <c r="AH106" i="8"/>
  <c r="AD106" i="8"/>
  <c r="AE106" i="8"/>
  <c r="AF106" i="8"/>
  <c r="E106" i="8"/>
  <c r="S106" i="8"/>
  <c r="AQ106" i="8"/>
  <c r="AG106" i="8"/>
  <c r="AI106" i="8"/>
  <c r="AL106" i="8"/>
  <c r="AN106" i="8"/>
  <c r="N106" i="8"/>
  <c r="AR106" i="8"/>
  <c r="P106" i="8"/>
  <c r="AS106" i="8"/>
  <c r="R106" i="8"/>
  <c r="W149" i="8"/>
  <c r="Y149" i="8"/>
  <c r="AM149" i="8"/>
  <c r="B149" i="8"/>
  <c r="N149" i="8"/>
  <c r="AC149" i="8"/>
  <c r="AR149" i="8"/>
  <c r="C149" i="8"/>
  <c r="O149" i="8"/>
  <c r="AD149" i="8"/>
  <c r="AS149" i="8"/>
  <c r="D149" i="8"/>
  <c r="P149" i="8"/>
  <c r="AE149" i="8"/>
  <c r="E149" i="8"/>
  <c r="Q149" i="8"/>
  <c r="AF149" i="8"/>
  <c r="F149" i="8"/>
  <c r="R149" i="8"/>
  <c r="AG149" i="8"/>
  <c r="G149" i="8"/>
  <c r="S149" i="8"/>
  <c r="AH149" i="8"/>
  <c r="AE29" i="8"/>
  <c r="AF29" i="8"/>
  <c r="AL29" i="8"/>
  <c r="F29" i="8"/>
  <c r="AM29" i="8"/>
  <c r="AS29" i="8"/>
  <c r="AA29" i="8"/>
  <c r="AN29" i="8"/>
  <c r="AG29" i="8"/>
  <c r="Q29" i="8"/>
  <c r="Z102" i="8"/>
  <c r="U29" i="8"/>
  <c r="AE146" i="8"/>
  <c r="G146" i="8"/>
  <c r="AR29" i="8"/>
  <c r="E157" i="8"/>
  <c r="D157" i="8"/>
  <c r="Z157" i="8"/>
  <c r="AL157" i="8"/>
  <c r="N157" i="8"/>
  <c r="AM157" i="8"/>
  <c r="O157" i="8"/>
  <c r="AN157" i="8"/>
  <c r="P157" i="8"/>
  <c r="V157" i="8"/>
  <c r="W157" i="8"/>
  <c r="X135" i="8"/>
  <c r="V135" i="8"/>
  <c r="AP135" i="8"/>
  <c r="AQ135" i="8"/>
  <c r="H130" i="8"/>
  <c r="AA110" i="8"/>
  <c r="U110" i="8"/>
  <c r="AM110" i="8"/>
  <c r="X110" i="8"/>
  <c r="Y110" i="8"/>
  <c r="AJ110" i="8"/>
  <c r="Z110" i="8"/>
  <c r="AB71" i="8"/>
  <c r="Y55" i="8"/>
  <c r="F55" i="8"/>
  <c r="AP55" i="8"/>
  <c r="AO55" i="8"/>
  <c r="AC55" i="8"/>
  <c r="AJ55" i="8"/>
  <c r="AK55" i="8"/>
  <c r="H106" i="8"/>
  <c r="Y102" i="8"/>
  <c r="AI29" i="8"/>
  <c r="W154" i="8"/>
  <c r="U146" i="8"/>
  <c r="P154" i="8"/>
  <c r="O29" i="8"/>
  <c r="AQ28" i="8"/>
  <c r="C157" i="8"/>
  <c r="Y156" i="8"/>
  <c r="F156" i="8"/>
  <c r="X156" i="8"/>
  <c r="AH156" i="8"/>
  <c r="AI156" i="8"/>
  <c r="AJ156" i="8"/>
  <c r="AP156" i="8"/>
  <c r="R156" i="8"/>
  <c r="AQ156" i="8"/>
  <c r="S156" i="8"/>
  <c r="AS156" i="8"/>
  <c r="AP149" i="8"/>
  <c r="G147" i="8"/>
  <c r="Q146" i="8"/>
  <c r="G144" i="8"/>
  <c r="Y137" i="8"/>
  <c r="E29" i="8"/>
  <c r="O28" i="8"/>
  <c r="AQ27" i="8"/>
  <c r="AD28" i="8"/>
  <c r="V158" i="8"/>
  <c r="AK157" i="8"/>
  <c r="B157" i="8"/>
  <c r="G156" i="8"/>
  <c r="AO149" i="8"/>
  <c r="AJ147" i="8"/>
  <c r="F147" i="8"/>
  <c r="P146" i="8"/>
  <c r="AG144" i="8"/>
  <c r="F144" i="8"/>
  <c r="X137" i="8"/>
  <c r="H135" i="8"/>
  <c r="G134" i="8"/>
  <c r="Y134" i="8"/>
  <c r="AN134" i="8"/>
  <c r="AB134" i="8"/>
  <c r="AS134" i="8"/>
  <c r="E134" i="8"/>
  <c r="R134" i="8"/>
  <c r="AK134" i="8"/>
  <c r="AF134" i="8"/>
  <c r="N134" i="8"/>
  <c r="AG134" i="8"/>
  <c r="O134" i="8"/>
  <c r="AJ134" i="8"/>
  <c r="B134" i="8"/>
  <c r="P134" i="8"/>
  <c r="AL134" i="8"/>
  <c r="C134" i="8"/>
  <c r="Q134" i="8"/>
  <c r="AM134" i="8"/>
  <c r="F134" i="8"/>
  <c r="AP134" i="8"/>
  <c r="D134" i="8"/>
  <c r="T134" i="8"/>
  <c r="AO134" i="8"/>
  <c r="B130" i="8"/>
  <c r="C110" i="8"/>
  <c r="AL98" i="8"/>
  <c r="Z71" i="8"/>
  <c r="G55" i="8"/>
  <c r="H120" i="8"/>
  <c r="W120" i="8"/>
  <c r="AJ120" i="8"/>
  <c r="E120" i="8"/>
  <c r="R120" i="8"/>
  <c r="AE120" i="8"/>
  <c r="AS120" i="8"/>
  <c r="AA120" i="8"/>
  <c r="AP120" i="8"/>
  <c r="AB120" i="8"/>
  <c r="AQ120" i="8"/>
  <c r="D120" i="8"/>
  <c r="S120" i="8"/>
  <c r="AI120" i="8"/>
  <c r="AO49" i="8"/>
  <c r="AK49" i="8"/>
  <c r="V49" i="8"/>
  <c r="G49" i="8"/>
  <c r="AD49" i="8"/>
  <c r="H49" i="8"/>
  <c r="AJ49" i="8"/>
  <c r="U49" i="8"/>
  <c r="AQ49" i="8"/>
  <c r="AC49" i="8"/>
  <c r="AR49" i="8"/>
  <c r="F36" i="8"/>
  <c r="S36" i="8"/>
  <c r="AN36" i="8"/>
  <c r="AB36" i="8"/>
  <c r="AD36" i="8"/>
  <c r="AE36" i="8"/>
  <c r="C36" i="8"/>
  <c r="R36" i="8"/>
  <c r="AQ36" i="8"/>
  <c r="AL36" i="8"/>
  <c r="AM36" i="8"/>
  <c r="AP36" i="8"/>
  <c r="G36" i="8"/>
  <c r="Z36" i="8"/>
  <c r="N36" i="8"/>
  <c r="O36" i="8"/>
  <c r="H36" i="8"/>
  <c r="AF36" i="8"/>
  <c r="B26" i="8"/>
  <c r="AO26" i="8"/>
  <c r="AB26" i="8"/>
  <c r="AP153" i="8"/>
  <c r="AN152" i="8"/>
  <c r="AI151" i="8"/>
  <c r="E148" i="8"/>
  <c r="O148" i="8"/>
  <c r="AM148" i="8"/>
  <c r="AL142" i="8"/>
  <c r="AO139" i="8"/>
  <c r="D139" i="8"/>
  <c r="AB139" i="8"/>
  <c r="U136" i="8"/>
  <c r="AH136" i="8"/>
  <c r="AI128" i="8"/>
  <c r="N128" i="8"/>
  <c r="AC126" i="8"/>
  <c r="AJ125" i="8"/>
  <c r="N125" i="8"/>
  <c r="H121" i="8"/>
  <c r="X120" i="8"/>
  <c r="G120" i="8"/>
  <c r="AM93" i="8"/>
  <c r="P93" i="8"/>
  <c r="AO87" i="8"/>
  <c r="V68" i="8"/>
  <c r="AH68" i="8"/>
  <c r="C68" i="8"/>
  <c r="O68" i="8"/>
  <c r="AA68" i="8"/>
  <c r="AM68" i="8"/>
  <c r="G68" i="8"/>
  <c r="T68" i="8"/>
  <c r="AI68" i="8"/>
  <c r="D68" i="8"/>
  <c r="R68" i="8"/>
  <c r="AG68" i="8"/>
  <c r="F68" i="8"/>
  <c r="U68" i="8"/>
  <c r="AK68" i="8"/>
  <c r="AC68" i="8"/>
  <c r="AR68" i="8"/>
  <c r="Q68" i="8"/>
  <c r="AN68" i="8"/>
  <c r="S68" i="8"/>
  <c r="AO68" i="8"/>
  <c r="AB68" i="8"/>
  <c r="P66" i="8"/>
  <c r="AG66" i="8"/>
  <c r="G66" i="8"/>
  <c r="U66" i="8"/>
  <c r="AQ66" i="8"/>
  <c r="E66" i="8"/>
  <c r="V66" i="8"/>
  <c r="Q66" i="8"/>
  <c r="AP66" i="8"/>
  <c r="S66" i="8"/>
  <c r="AS66" i="8"/>
  <c r="AF66" i="8"/>
  <c r="D66" i="8"/>
  <c r="AD66" i="8"/>
  <c r="F66" i="8"/>
  <c r="AE66" i="8"/>
  <c r="F49" i="8"/>
  <c r="C45" i="8"/>
  <c r="Q45" i="8"/>
  <c r="AM45" i="8"/>
  <c r="AA45" i="8"/>
  <c r="AR45" i="8"/>
  <c r="O45" i="8"/>
  <c r="AN45" i="8"/>
  <c r="P45" i="8"/>
  <c r="AO45" i="8"/>
  <c r="AC45" i="8"/>
  <c r="S45" i="8"/>
  <c r="U45" i="8"/>
  <c r="B45" i="8"/>
  <c r="Y45" i="8"/>
  <c r="AK45" i="8"/>
  <c r="G45" i="8"/>
  <c r="AS45" i="8"/>
  <c r="AB45" i="8"/>
  <c r="Z41" i="8"/>
  <c r="AO41" i="8"/>
  <c r="P41" i="8"/>
  <c r="AH41" i="8"/>
  <c r="D41" i="8"/>
  <c r="W41" i="8"/>
  <c r="AN41" i="8"/>
  <c r="E41" i="8"/>
  <c r="X41" i="8"/>
  <c r="AS41" i="8"/>
  <c r="N41" i="8"/>
  <c r="AI41" i="8"/>
  <c r="AK41" i="8"/>
  <c r="AL41" i="8"/>
  <c r="O41" i="8"/>
  <c r="AM41" i="8"/>
  <c r="C41" i="8"/>
  <c r="AB41" i="8"/>
  <c r="AA41" i="8"/>
  <c r="AR39" i="8"/>
  <c r="C39" i="8"/>
  <c r="U39" i="8"/>
  <c r="T39" i="8"/>
  <c r="Z39" i="8"/>
  <c r="AS39" i="8"/>
  <c r="AA39" i="8"/>
  <c r="AL39" i="8"/>
  <c r="D39" i="8"/>
  <c r="AM39" i="8"/>
  <c r="AS36" i="8"/>
  <c r="D36" i="8"/>
  <c r="U133" i="8"/>
  <c r="Z133" i="8"/>
  <c r="AH133" i="8"/>
  <c r="AB126" i="8"/>
  <c r="AI125" i="8"/>
  <c r="V120" i="8"/>
  <c r="Y114" i="8"/>
  <c r="X114" i="8"/>
  <c r="N114" i="8"/>
  <c r="AP114" i="8"/>
  <c r="AQ114" i="8"/>
  <c r="AS114" i="8"/>
  <c r="AB114" i="8"/>
  <c r="AK93" i="8"/>
  <c r="AN87" i="8"/>
  <c r="AF61" i="8"/>
  <c r="B61" i="8"/>
  <c r="Z61" i="8"/>
  <c r="AL61" i="8"/>
  <c r="N61" i="8"/>
  <c r="AK61" i="8"/>
  <c r="AR61" i="8"/>
  <c r="AS61" i="8"/>
  <c r="X61" i="8"/>
  <c r="V61" i="8"/>
  <c r="AR36" i="8"/>
  <c r="B36" i="8"/>
  <c r="Y120" i="8"/>
  <c r="W118" i="8"/>
  <c r="AB118" i="8"/>
  <c r="N118" i="8"/>
  <c r="Z118" i="8"/>
  <c r="AC118" i="8"/>
  <c r="AJ153" i="8"/>
  <c r="W152" i="8"/>
  <c r="V152" i="8"/>
  <c r="AL152" i="8"/>
  <c r="AH151" i="8"/>
  <c r="Y150" i="8"/>
  <c r="AI150" i="8"/>
  <c r="AK142" i="8"/>
  <c r="G131" i="8"/>
  <c r="C131" i="8"/>
  <c r="P131" i="8"/>
  <c r="AD131" i="8"/>
  <c r="AS131" i="8"/>
  <c r="AA131" i="8"/>
  <c r="AP131" i="8"/>
  <c r="E131" i="8"/>
  <c r="T131" i="8"/>
  <c r="AJ131" i="8"/>
  <c r="AF128" i="8"/>
  <c r="C122" i="8"/>
  <c r="Y122" i="8"/>
  <c r="AQ122" i="8"/>
  <c r="F122" i="8"/>
  <c r="U122" i="8"/>
  <c r="AJ122" i="8"/>
  <c r="B122" i="8"/>
  <c r="V122" i="8"/>
  <c r="AP122" i="8"/>
  <c r="G122" i="8"/>
  <c r="W122" i="8"/>
  <c r="AR122" i="8"/>
  <c r="AF122" i="8"/>
  <c r="AO120" i="8"/>
  <c r="F120" i="8"/>
  <c r="AP118" i="8"/>
  <c r="AL114" i="8"/>
  <c r="H99" i="8"/>
  <c r="D99" i="8"/>
  <c r="Q99" i="8"/>
  <c r="AE99" i="8"/>
  <c r="C99" i="8"/>
  <c r="R99" i="8"/>
  <c r="AH99" i="8"/>
  <c r="AB99" i="8"/>
  <c r="AQ99" i="8"/>
  <c r="Z99" i="8"/>
  <c r="AS99" i="8"/>
  <c r="AA99" i="8"/>
  <c r="P99" i="8"/>
  <c r="AK99" i="8"/>
  <c r="Y26" i="8"/>
  <c r="W155" i="8"/>
  <c r="F155" i="8"/>
  <c r="R155" i="8"/>
  <c r="AF155" i="8"/>
  <c r="AI153" i="8"/>
  <c r="AK152" i="8"/>
  <c r="T152" i="8"/>
  <c r="H152" i="8"/>
  <c r="AD150" i="8"/>
  <c r="G150" i="8"/>
  <c r="Z148" i="8"/>
  <c r="C148" i="8"/>
  <c r="W143" i="8"/>
  <c r="D143" i="8"/>
  <c r="P143" i="8"/>
  <c r="AD143" i="8"/>
  <c r="AR143" i="8"/>
  <c r="AJ139" i="8"/>
  <c r="AS136" i="8"/>
  <c r="AO131" i="8"/>
  <c r="X131" i="8"/>
  <c r="H131" i="8"/>
  <c r="AE129" i="8"/>
  <c r="P129" i="8"/>
  <c r="AP129" i="8"/>
  <c r="E129" i="8"/>
  <c r="V129" i="8"/>
  <c r="F129" i="8"/>
  <c r="AO129" i="8"/>
  <c r="AE128" i="8"/>
  <c r="AS126" i="8"/>
  <c r="AH125" i="8"/>
  <c r="H123" i="8"/>
  <c r="Y123" i="8"/>
  <c r="G123" i="8"/>
  <c r="U123" i="8"/>
  <c r="AH123" i="8"/>
  <c r="AB123" i="8"/>
  <c r="AP123" i="8"/>
  <c r="N123" i="8"/>
  <c r="AC123" i="8"/>
  <c r="AQ123" i="8"/>
  <c r="E123" i="8"/>
  <c r="S123" i="8"/>
  <c r="AJ123" i="8"/>
  <c r="AD122" i="8"/>
  <c r="H122" i="8"/>
  <c r="AN120" i="8"/>
  <c r="U120" i="8"/>
  <c r="C120" i="8"/>
  <c r="AO118" i="8"/>
  <c r="AS116" i="8"/>
  <c r="AK114" i="8"/>
  <c r="C114" i="8"/>
  <c r="H108" i="8"/>
  <c r="B108" i="8"/>
  <c r="O108" i="8"/>
  <c r="AC108" i="8"/>
  <c r="AQ108" i="8"/>
  <c r="Y108" i="8"/>
  <c r="AM108" i="8"/>
  <c r="N108" i="8"/>
  <c r="AE108" i="8"/>
  <c r="P108" i="8"/>
  <c r="AG108" i="8"/>
  <c r="G108" i="8"/>
  <c r="V108" i="8"/>
  <c r="AN108" i="8"/>
  <c r="O101" i="8"/>
  <c r="AI101" i="8"/>
  <c r="AA101" i="8"/>
  <c r="N101" i="8"/>
  <c r="AK101" i="8"/>
  <c r="R101" i="8"/>
  <c r="AL101" i="8"/>
  <c r="F101" i="8"/>
  <c r="Y101" i="8"/>
  <c r="Y99" i="8"/>
  <c r="G99" i="8"/>
  <c r="AH93" i="8"/>
  <c r="Z68" i="8"/>
  <c r="E68" i="8"/>
  <c r="AN66" i="8"/>
  <c r="X50" i="8"/>
  <c r="AC50" i="8"/>
  <c r="P50" i="8"/>
  <c r="Y50" i="8"/>
  <c r="AM50" i="8"/>
  <c r="AO50" i="8"/>
  <c r="AS50" i="8"/>
  <c r="AB50" i="8"/>
  <c r="AG50" i="8"/>
  <c r="AH50" i="8"/>
  <c r="AP45" i="8"/>
  <c r="D45" i="8"/>
  <c r="AG41" i="8"/>
  <c r="G39" i="8"/>
  <c r="AG36" i="8"/>
  <c r="E151" i="8"/>
  <c r="AK151" i="8"/>
  <c r="E142" i="8"/>
  <c r="D142" i="8"/>
  <c r="Z142" i="8"/>
  <c r="B142" i="8"/>
  <c r="Y142" i="8"/>
  <c r="AC128" i="8"/>
  <c r="H126" i="8"/>
  <c r="Z126" i="8"/>
  <c r="AM126" i="8"/>
  <c r="X126" i="8"/>
  <c r="AL126" i="8"/>
  <c r="Y126" i="8"/>
  <c r="AN126" i="8"/>
  <c r="D126" i="8"/>
  <c r="Q126" i="8"/>
  <c r="AE126" i="8"/>
  <c r="AG125" i="8"/>
  <c r="AS121" i="8"/>
  <c r="AM120" i="8"/>
  <c r="Q120" i="8"/>
  <c r="B120" i="8"/>
  <c r="AN118" i="8"/>
  <c r="AG93" i="8"/>
  <c r="V87" i="8"/>
  <c r="P87" i="8"/>
  <c r="AG87" i="8"/>
  <c r="G87" i="8"/>
  <c r="Y87" i="8"/>
  <c r="AQ87" i="8"/>
  <c r="B87" i="8"/>
  <c r="R87" i="8"/>
  <c r="AL87" i="8"/>
  <c r="AE87" i="8"/>
  <c r="AJ87" i="8"/>
  <c r="U87" i="8"/>
  <c r="AS87" i="8"/>
  <c r="W75" i="8"/>
  <c r="AC75" i="8"/>
  <c r="Q75" i="8"/>
  <c r="AJ75" i="8"/>
  <c r="F75" i="8"/>
  <c r="Z75" i="8"/>
  <c r="R75" i="8"/>
  <c r="AS75" i="8"/>
  <c r="T75" i="8"/>
  <c r="AH75" i="8"/>
  <c r="N75" i="8"/>
  <c r="S75" i="8"/>
  <c r="G75" i="8"/>
  <c r="AG75" i="8"/>
  <c r="AJ61" i="8"/>
  <c r="AD57" i="8"/>
  <c r="AB57" i="8"/>
  <c r="AC57" i="8"/>
  <c r="AE57" i="8"/>
  <c r="AP57" i="8"/>
  <c r="AQ57" i="8"/>
  <c r="U53" i="8"/>
  <c r="E53" i="8"/>
  <c r="D53" i="8"/>
  <c r="X53" i="8"/>
  <c r="Q53" i="8"/>
  <c r="AS49" i="8"/>
  <c r="AA36" i="8"/>
  <c r="Y153" i="8"/>
  <c r="AH153" i="8"/>
  <c r="AR121" i="8"/>
  <c r="AL120" i="8"/>
  <c r="P120" i="8"/>
  <c r="AI118" i="8"/>
  <c r="W116" i="8"/>
  <c r="AK116" i="8"/>
  <c r="E116" i="8"/>
  <c r="Z116" i="8"/>
  <c r="F116" i="8"/>
  <c r="AF116" i="8"/>
  <c r="AM116" i="8"/>
  <c r="AN109" i="8"/>
  <c r="U109" i="8"/>
  <c r="AL109" i="8"/>
  <c r="F100" i="8"/>
  <c r="AQ100" i="8"/>
  <c r="AC100" i="8"/>
  <c r="AL100" i="8"/>
  <c r="G100" i="8"/>
  <c r="AO100" i="8"/>
  <c r="Z97" i="8"/>
  <c r="AF97" i="8"/>
  <c r="AA92" i="8"/>
  <c r="AI92" i="8"/>
  <c r="AI61" i="8"/>
  <c r="Y49" i="8"/>
  <c r="U36" i="8"/>
  <c r="D128" i="8"/>
  <c r="C128" i="8"/>
  <c r="Q128" i="8"/>
  <c r="AD128" i="8"/>
  <c r="AQ128" i="8"/>
  <c r="E128" i="8"/>
  <c r="S128" i="8"/>
  <c r="AG128" i="8"/>
  <c r="F128" i="8"/>
  <c r="T128" i="8"/>
  <c r="AH128" i="8"/>
  <c r="Y128" i="8"/>
  <c r="AM128" i="8"/>
  <c r="C125" i="8"/>
  <c r="Z125" i="8"/>
  <c r="AR125" i="8"/>
  <c r="G125" i="8"/>
  <c r="V125" i="8"/>
  <c r="AL125" i="8"/>
  <c r="H125" i="8"/>
  <c r="W125" i="8"/>
  <c r="AP125" i="8"/>
  <c r="AF125" i="8"/>
  <c r="AK120" i="8"/>
  <c r="O120" i="8"/>
  <c r="V118" i="8"/>
  <c r="B93" i="8"/>
  <c r="O93" i="8"/>
  <c r="AB93" i="8"/>
  <c r="AO93" i="8"/>
  <c r="N93" i="8"/>
  <c r="AC93" i="8"/>
  <c r="AQ93" i="8"/>
  <c r="X93" i="8"/>
  <c r="AL93" i="8"/>
  <c r="C93" i="8"/>
  <c r="R93" i="8"/>
  <c r="AI93" i="8"/>
  <c r="D93" i="8"/>
  <c r="S93" i="8"/>
  <c r="AJ93" i="8"/>
  <c r="Z93" i="8"/>
  <c r="AS93" i="8"/>
  <c r="AE69" i="8"/>
  <c r="D69" i="8"/>
  <c r="AF69" i="8"/>
  <c r="AS69" i="8"/>
  <c r="AD69" i="8"/>
  <c r="R69" i="8"/>
  <c r="AB69" i="8"/>
  <c r="AH61" i="8"/>
  <c r="X49" i="8"/>
  <c r="T36" i="8"/>
  <c r="AC132" i="8"/>
  <c r="R132" i="8"/>
  <c r="AO132" i="8"/>
  <c r="AR113" i="8"/>
  <c r="AD104" i="8"/>
  <c r="Y104" i="8"/>
  <c r="N104" i="8"/>
  <c r="AS104" i="8"/>
  <c r="W74" i="8"/>
  <c r="Z74" i="8"/>
  <c r="AM74" i="8"/>
  <c r="F74" i="8"/>
  <c r="R74" i="8"/>
  <c r="AE74" i="8"/>
  <c r="AR74" i="8"/>
  <c r="D74" i="8"/>
  <c r="Q74" i="8"/>
  <c r="AG74" i="8"/>
  <c r="Y74" i="8"/>
  <c r="AP74" i="8"/>
  <c r="AB74" i="8"/>
  <c r="AS74" i="8"/>
  <c r="E74" i="8"/>
  <c r="T74" i="8"/>
  <c r="AK74" i="8"/>
  <c r="AR73" i="8"/>
  <c r="B73" i="8"/>
  <c r="Z73" i="8"/>
  <c r="T70" i="8"/>
  <c r="B70" i="8"/>
  <c r="AF70" i="8"/>
  <c r="AH70" i="8"/>
  <c r="H70" i="8"/>
  <c r="AK70" i="8"/>
  <c r="Y70" i="8"/>
  <c r="E59" i="8"/>
  <c r="Q59" i="8"/>
  <c r="AC59" i="8"/>
  <c r="AO59" i="8"/>
  <c r="V59" i="8"/>
  <c r="AH59" i="8"/>
  <c r="D59" i="8"/>
  <c r="R59" i="8"/>
  <c r="AF59" i="8"/>
  <c r="Z59" i="8"/>
  <c r="AP59" i="8"/>
  <c r="AA59" i="8"/>
  <c r="AQ59" i="8"/>
  <c r="AB59" i="8"/>
  <c r="AR59" i="8"/>
  <c r="G59" i="8"/>
  <c r="U59" i="8"/>
  <c r="AK59" i="8"/>
  <c r="C113" i="8"/>
  <c r="X113" i="8"/>
  <c r="AS113" i="8"/>
  <c r="N113" i="8"/>
  <c r="AL113" i="8"/>
  <c r="Y46" i="8"/>
  <c r="AQ46" i="8"/>
  <c r="R46" i="8"/>
  <c r="AG46" i="8"/>
  <c r="AF46" i="8"/>
  <c r="AH46" i="8"/>
  <c r="G46" i="8"/>
  <c r="W46" i="8"/>
  <c r="AR46" i="8"/>
  <c r="E46" i="8"/>
  <c r="V46" i="8"/>
  <c r="F46" i="8"/>
  <c r="X46" i="8"/>
  <c r="H46" i="8"/>
  <c r="AC46" i="8"/>
  <c r="Q46" i="8"/>
  <c r="AO46" i="8"/>
  <c r="AP132" i="8"/>
  <c r="Q132" i="8"/>
  <c r="X119" i="8"/>
  <c r="AD113" i="8"/>
  <c r="H113" i="8"/>
  <c r="R104" i="8"/>
  <c r="Z94" i="8"/>
  <c r="AE94" i="8"/>
  <c r="N94" i="8"/>
  <c r="AH94" i="8"/>
  <c r="AC94" i="8"/>
  <c r="V90" i="8"/>
  <c r="P90" i="8"/>
  <c r="AG90" i="8"/>
  <c r="AC90" i="8"/>
  <c r="F90" i="8"/>
  <c r="X90" i="8"/>
  <c r="AP90" i="8"/>
  <c r="AG86" i="8"/>
  <c r="AK86" i="8"/>
  <c r="AL86" i="8"/>
  <c r="D76" i="8"/>
  <c r="T76" i="8"/>
  <c r="AG76" i="8"/>
  <c r="Y76" i="8"/>
  <c r="AL76" i="8"/>
  <c r="F76" i="8"/>
  <c r="V76" i="8"/>
  <c r="AK76" i="8"/>
  <c r="R76" i="8"/>
  <c r="AJ76" i="8"/>
  <c r="C76" i="8"/>
  <c r="W76" i="8"/>
  <c r="AN76" i="8"/>
  <c r="AD76" i="8"/>
  <c r="AL74" i="8"/>
  <c r="O74" i="8"/>
  <c r="AM73" i="8"/>
  <c r="X70" i="8"/>
  <c r="H65" i="8"/>
  <c r="T65" i="8"/>
  <c r="AF65" i="8"/>
  <c r="AR65" i="8"/>
  <c r="Y65" i="8"/>
  <c r="AK65" i="8"/>
  <c r="E65" i="8"/>
  <c r="R65" i="8"/>
  <c r="AG65" i="8"/>
  <c r="Z65" i="8"/>
  <c r="AO65" i="8"/>
  <c r="AB65" i="8"/>
  <c r="AQ65" i="8"/>
  <c r="F65" i="8"/>
  <c r="U65" i="8"/>
  <c r="AJ65" i="8"/>
  <c r="AD63" i="8"/>
  <c r="AG63" i="8"/>
  <c r="E63" i="8"/>
  <c r="S63" i="8"/>
  <c r="AQ63" i="8"/>
  <c r="Q63" i="8"/>
  <c r="AR63" i="8"/>
  <c r="T63" i="8"/>
  <c r="F63" i="8"/>
  <c r="V63" i="8"/>
  <c r="AO63" i="8"/>
  <c r="AL59" i="8"/>
  <c r="O59" i="8"/>
  <c r="AJ46" i="8"/>
  <c r="AD42" i="8"/>
  <c r="AE42" i="8"/>
  <c r="AE111" i="8"/>
  <c r="Q111" i="8"/>
  <c r="D111" i="8"/>
  <c r="W96" i="8"/>
  <c r="F96" i="8"/>
  <c r="S96" i="8"/>
  <c r="AG96" i="8"/>
  <c r="AS96" i="8"/>
  <c r="AP84" i="8"/>
  <c r="AK77" i="8"/>
  <c r="B77" i="8"/>
  <c r="AG77" i="8"/>
  <c r="F62" i="8"/>
  <c r="R62" i="8"/>
  <c r="AD62" i="8"/>
  <c r="AP62" i="8"/>
  <c r="W62" i="8"/>
  <c r="AI62" i="8"/>
  <c r="B62" i="8"/>
  <c r="O62" i="8"/>
  <c r="AC62" i="8"/>
  <c r="AR62" i="8"/>
  <c r="H48" i="8"/>
  <c r="Z48" i="8"/>
  <c r="AM48" i="8"/>
  <c r="R48" i="8"/>
  <c r="S48" i="8"/>
  <c r="AK48" i="8"/>
  <c r="N44" i="8"/>
  <c r="AC44" i="8"/>
  <c r="D44" i="8"/>
  <c r="V44" i="8"/>
  <c r="AK44" i="8"/>
  <c r="C44" i="8"/>
  <c r="X44" i="8"/>
  <c r="AO44" i="8"/>
  <c r="E44" i="8"/>
  <c r="Y44" i="8"/>
  <c r="AS44" i="8"/>
  <c r="O44" i="8"/>
  <c r="AI44" i="8"/>
  <c r="F85" i="8"/>
  <c r="AF85" i="8"/>
  <c r="AD85" i="8"/>
  <c r="V84" i="8"/>
  <c r="AD84" i="8"/>
  <c r="E84" i="8"/>
  <c r="S84" i="8"/>
  <c r="AL84" i="8"/>
  <c r="G84" i="8"/>
  <c r="Y84" i="8"/>
  <c r="AS84" i="8"/>
  <c r="AI64" i="8"/>
  <c r="V64" i="8"/>
  <c r="AS64" i="8"/>
  <c r="X64" i="8"/>
  <c r="V81" i="8"/>
  <c r="F81" i="8"/>
  <c r="U81" i="8"/>
  <c r="AN81" i="8"/>
  <c r="AC81" i="8"/>
  <c r="AO79" i="8"/>
  <c r="R79" i="8"/>
  <c r="V78" i="8"/>
  <c r="AD78" i="8"/>
  <c r="E78" i="8"/>
  <c r="S78" i="8"/>
  <c r="AL78" i="8"/>
  <c r="D72" i="8"/>
  <c r="AL72" i="8"/>
  <c r="O56" i="8"/>
  <c r="AK56" i="8"/>
  <c r="Z56" i="8"/>
  <c r="AP56" i="8"/>
  <c r="AK43" i="8"/>
  <c r="AI38" i="8"/>
  <c r="AQ37" i="8"/>
  <c r="G43" i="8"/>
  <c r="W43" i="8"/>
  <c r="AQ43" i="8"/>
  <c r="AF43" i="8"/>
  <c r="E38" i="8"/>
  <c r="W38" i="8"/>
  <c r="AL38" i="8"/>
  <c r="AB38" i="8"/>
  <c r="S54" i="8"/>
  <c r="E54" i="8"/>
  <c r="Y43" i="8"/>
  <c r="H43" i="8"/>
  <c r="AO38" i="8"/>
  <c r="X38" i="8"/>
  <c r="D38" i="8"/>
  <c r="AG37" i="8"/>
  <c r="F37" i="8"/>
  <c r="V37" i="8"/>
  <c r="AP37" i="8"/>
  <c r="AK51" i="8"/>
  <c r="P51" i="8"/>
  <c r="AJ40" i="8"/>
  <c r="AH35" i="8"/>
  <c r="P35" i="8"/>
  <c r="AH32" i="8"/>
  <c r="P32" i="8"/>
  <c r="H138" i="8"/>
  <c r="X127" i="8"/>
  <c r="AJ127" i="8"/>
  <c r="B127" i="8"/>
  <c r="N127" i="8"/>
  <c r="Z127" i="8"/>
  <c r="AL127" i="8"/>
  <c r="C127" i="8"/>
  <c r="O127" i="8"/>
  <c r="AA127" i="8"/>
  <c r="AM127" i="8"/>
  <c r="D127" i="8"/>
  <c r="P127" i="8"/>
  <c r="AB127" i="8"/>
  <c r="AN127" i="8"/>
  <c r="E127" i="8"/>
  <c r="Q127" i="8"/>
  <c r="AC127" i="8"/>
  <c r="AO127" i="8"/>
  <c r="F127" i="8"/>
  <c r="R127" i="8"/>
  <c r="AD127" i="8"/>
  <c r="AP127" i="8"/>
  <c r="G127" i="8"/>
  <c r="S127" i="8"/>
  <c r="AE127" i="8"/>
  <c r="AQ127" i="8"/>
  <c r="AI127" i="8"/>
  <c r="U127" i="8"/>
  <c r="V127" i="8"/>
  <c r="AK127" i="8"/>
  <c r="AR127" i="8"/>
  <c r="T127" i="8"/>
  <c r="AS127" i="8"/>
  <c r="W127" i="8"/>
  <c r="Y127" i="8"/>
  <c r="AF127" i="8"/>
  <c r="AO138" i="8"/>
  <c r="X138" i="8"/>
  <c r="AH127" i="8"/>
  <c r="AG127" i="8"/>
  <c r="W138" i="8"/>
  <c r="AI138" i="8"/>
  <c r="B138" i="8"/>
  <c r="N138" i="8"/>
  <c r="Z138" i="8"/>
  <c r="AL138" i="8"/>
  <c r="C138" i="8"/>
  <c r="O138" i="8"/>
  <c r="AA138" i="8"/>
  <c r="AM138" i="8"/>
  <c r="Y138" i="8"/>
  <c r="AP138" i="8"/>
  <c r="P138" i="8"/>
  <c r="AG138" i="8"/>
  <c r="AB138" i="8"/>
  <c r="AQ138" i="8"/>
  <c r="R138" i="8"/>
  <c r="AC138" i="8"/>
  <c r="AR138" i="8"/>
  <c r="AE138" i="8"/>
  <c r="Q138" i="8"/>
  <c r="AD138" i="8"/>
  <c r="AS138" i="8"/>
  <c r="AF138" i="8"/>
  <c r="D138" i="8"/>
  <c r="E138" i="8"/>
  <c r="S138" i="8"/>
  <c r="AH138" i="8"/>
  <c r="F138" i="8"/>
  <c r="T138" i="8"/>
  <c r="AJ138" i="8"/>
  <c r="G138" i="8"/>
  <c r="U138" i="8"/>
  <c r="AK138" i="8"/>
  <c r="AN138" i="8"/>
  <c r="AJ28" i="8"/>
  <c r="R28" i="8"/>
  <c r="B28" i="8"/>
  <c r="S28" i="8"/>
  <c r="C28" i="8"/>
  <c r="AC28" i="8"/>
  <c r="AO28" i="8"/>
  <c r="W28" i="8"/>
  <c r="G28" i="8"/>
  <c r="AR28" i="8"/>
  <c r="AH28" i="8"/>
  <c r="P28" i="8"/>
  <c r="N28" i="8"/>
  <c r="AF28" i="8"/>
  <c r="AK28" i="8"/>
  <c r="AA28" i="8"/>
  <c r="AM28" i="8"/>
  <c r="U28" i="8"/>
  <c r="E28" i="8"/>
  <c r="Z28" i="8"/>
  <c r="AI28" i="8"/>
  <c r="Q28" i="8"/>
  <c r="AB28" i="8"/>
  <c r="AN28" i="8"/>
  <c r="V28" i="8"/>
  <c r="F28" i="8"/>
  <c r="D28" i="8"/>
  <c r="X28" i="8"/>
  <c r="V26" i="8"/>
  <c r="T28" i="8"/>
  <c r="D107" i="8"/>
  <c r="P107" i="8"/>
  <c r="AB107" i="8"/>
  <c r="AN107" i="8"/>
  <c r="E107" i="8"/>
  <c r="Q107" i="8"/>
  <c r="AC107" i="8"/>
  <c r="AO107" i="8"/>
  <c r="G107" i="8"/>
  <c r="S107" i="8"/>
  <c r="AE107" i="8"/>
  <c r="AQ107" i="8"/>
  <c r="Z107" i="8"/>
  <c r="AR107" i="8"/>
  <c r="AA107" i="8"/>
  <c r="AS107" i="8"/>
  <c r="AD107" i="8"/>
  <c r="N107" i="8"/>
  <c r="AF107" i="8"/>
  <c r="O107" i="8"/>
  <c r="AG107" i="8"/>
  <c r="R107" i="8"/>
  <c r="AH107" i="8"/>
  <c r="B107" i="8"/>
  <c r="T107" i="8"/>
  <c r="AI107" i="8"/>
  <c r="C107" i="8"/>
  <c r="U107" i="8"/>
  <c r="AJ107" i="8"/>
  <c r="F107" i="8"/>
  <c r="V107" i="8"/>
  <c r="AK107" i="8"/>
  <c r="Y107" i="8"/>
  <c r="AL107" i="8"/>
  <c r="W107" i="8"/>
  <c r="X107" i="8"/>
  <c r="AM107" i="8"/>
  <c r="AP107" i="8"/>
  <c r="H107" i="8"/>
  <c r="AC27" i="8"/>
  <c r="AO27" i="8"/>
  <c r="W27" i="8"/>
  <c r="G27" i="8"/>
  <c r="AP27" i="8"/>
  <c r="AH27" i="8"/>
  <c r="P27" i="8"/>
  <c r="N27" i="8"/>
  <c r="C27" i="8"/>
  <c r="AA27" i="8"/>
  <c r="AM27" i="8"/>
  <c r="U27" i="8"/>
  <c r="E27" i="8"/>
  <c r="AD27" i="8"/>
  <c r="AF27" i="8"/>
  <c r="AR27" i="8"/>
  <c r="Z27" i="8"/>
  <c r="AK27" i="8"/>
  <c r="S27" i="8"/>
  <c r="X27" i="8"/>
  <c r="H27" i="8"/>
  <c r="AB27" i="8"/>
  <c r="AN27" i="8"/>
  <c r="V27" i="8"/>
  <c r="F27" i="8"/>
  <c r="AG27" i="8"/>
  <c r="AS27" i="8"/>
  <c r="O27" i="8"/>
  <c r="D27" i="8"/>
  <c r="T27" i="8"/>
  <c r="AJ27" i="8"/>
  <c r="AH26" i="8"/>
  <c r="P26" i="8"/>
  <c r="N26" i="8"/>
  <c r="AD26" i="8"/>
  <c r="AA26" i="8"/>
  <c r="AM26" i="8"/>
  <c r="U26" i="8"/>
  <c r="E26" i="8"/>
  <c r="AF26" i="8"/>
  <c r="AR26" i="8"/>
  <c r="Z26" i="8"/>
  <c r="H26" i="8"/>
  <c r="AI26" i="8"/>
  <c r="AK26" i="8"/>
  <c r="S26" i="8"/>
  <c r="C26" i="8"/>
  <c r="AP26" i="8"/>
  <c r="X26" i="8"/>
  <c r="Q26" i="8"/>
  <c r="AG26" i="8"/>
  <c r="AS26" i="8"/>
  <c r="O26" i="8"/>
  <c r="AL26" i="8"/>
  <c r="T26" i="8"/>
  <c r="D26" i="8"/>
  <c r="AN26" i="8"/>
  <c r="AJ26" i="8"/>
  <c r="W141" i="8"/>
  <c r="AI141" i="8"/>
  <c r="X141" i="8"/>
  <c r="AK141" i="8"/>
  <c r="O141" i="8"/>
  <c r="Y141" i="8"/>
  <c r="AL141" i="8"/>
  <c r="AB141" i="8"/>
  <c r="P141" i="8"/>
  <c r="E141" i="8"/>
  <c r="AD141" i="8"/>
  <c r="Z141" i="8"/>
  <c r="AM141" i="8"/>
  <c r="C141" i="8"/>
  <c r="AO141" i="8"/>
  <c r="AP141" i="8"/>
  <c r="AQ141" i="8"/>
  <c r="B141" i="8"/>
  <c r="N141" i="8"/>
  <c r="AA141" i="8"/>
  <c r="AN141" i="8"/>
  <c r="D141" i="8"/>
  <c r="AC141" i="8"/>
  <c r="Q141" i="8"/>
  <c r="F141" i="8"/>
  <c r="R141" i="8"/>
  <c r="AE141" i="8"/>
  <c r="AR141" i="8"/>
  <c r="G141" i="8"/>
  <c r="S141" i="8"/>
  <c r="AF141" i="8"/>
  <c r="AS141" i="8"/>
  <c r="H141" i="8"/>
  <c r="T141" i="8"/>
  <c r="AG141" i="8"/>
  <c r="W135" i="8"/>
  <c r="AI135" i="8"/>
  <c r="Y135" i="8"/>
  <c r="AK135" i="8"/>
  <c r="B135" i="8"/>
  <c r="N135" i="8"/>
  <c r="Z135" i="8"/>
  <c r="AL135" i="8"/>
  <c r="C135" i="8"/>
  <c r="O135" i="8"/>
  <c r="AA135" i="8"/>
  <c r="AM135" i="8"/>
  <c r="AB135" i="8"/>
  <c r="AR135" i="8"/>
  <c r="P135" i="8"/>
  <c r="AH135" i="8"/>
  <c r="AC135" i="8"/>
  <c r="AS135" i="8"/>
  <c r="AF135" i="8"/>
  <c r="Q135" i="8"/>
  <c r="R135" i="8"/>
  <c r="AD135" i="8"/>
  <c r="AE135" i="8"/>
  <c r="AG135" i="8"/>
  <c r="D135" i="8"/>
  <c r="E135" i="8"/>
  <c r="S135" i="8"/>
  <c r="AJ135" i="8"/>
  <c r="F135" i="8"/>
  <c r="T135" i="8"/>
  <c r="AN135" i="8"/>
  <c r="G135" i="8"/>
  <c r="U135" i="8"/>
  <c r="AO135" i="8"/>
  <c r="AM140" i="8"/>
  <c r="Z140" i="8"/>
  <c r="W124" i="8"/>
  <c r="AI124" i="8"/>
  <c r="X124" i="8"/>
  <c r="AJ124" i="8"/>
  <c r="Y124" i="8"/>
  <c r="AK124" i="8"/>
  <c r="B124" i="8"/>
  <c r="N124" i="8"/>
  <c r="Z124" i="8"/>
  <c r="AL124" i="8"/>
  <c r="C124" i="8"/>
  <c r="O124" i="8"/>
  <c r="AA124" i="8"/>
  <c r="AM124" i="8"/>
  <c r="D124" i="8"/>
  <c r="P124" i="8"/>
  <c r="AB124" i="8"/>
  <c r="AN124" i="8"/>
  <c r="E124" i="8"/>
  <c r="Q124" i="8"/>
  <c r="AC124" i="8"/>
  <c r="AO124" i="8"/>
  <c r="F124" i="8"/>
  <c r="R124" i="8"/>
  <c r="AD124" i="8"/>
  <c r="AP124" i="8"/>
  <c r="G124" i="8"/>
  <c r="S124" i="8"/>
  <c r="AE124" i="8"/>
  <c r="AQ124" i="8"/>
  <c r="AL140" i="8"/>
  <c r="Y140" i="8"/>
  <c r="C139" i="8"/>
  <c r="O139" i="8"/>
  <c r="AA139" i="8"/>
  <c r="AM139" i="8"/>
  <c r="F139" i="8"/>
  <c r="R139" i="8"/>
  <c r="AD139" i="8"/>
  <c r="AP139" i="8"/>
  <c r="G139" i="8"/>
  <c r="S139" i="8"/>
  <c r="AE139" i="8"/>
  <c r="AQ139" i="8"/>
  <c r="AF136" i="8"/>
  <c r="AF133" i="8"/>
  <c r="AR124" i="8"/>
  <c r="H124" i="8"/>
  <c r="H29" i="8"/>
  <c r="C30" i="8"/>
  <c r="X29" i="8"/>
  <c r="S30" i="8"/>
  <c r="AP29" i="8"/>
  <c r="AK30" i="8"/>
  <c r="AD29" i="8"/>
  <c r="AJ157" i="8"/>
  <c r="X157" i="8"/>
  <c r="AR156" i="8"/>
  <c r="AF156" i="8"/>
  <c r="T156" i="8"/>
  <c r="H156" i="8"/>
  <c r="AJ154" i="8"/>
  <c r="X154" i="8"/>
  <c r="AR153" i="8"/>
  <c r="AF153" i="8"/>
  <c r="T153" i="8"/>
  <c r="H153" i="8"/>
  <c r="AJ151" i="8"/>
  <c r="X151" i="8"/>
  <c r="AR150" i="8"/>
  <c r="AF150" i="8"/>
  <c r="T150" i="8"/>
  <c r="H150" i="8"/>
  <c r="AJ148" i="8"/>
  <c r="X148" i="8"/>
  <c r="AR147" i="8"/>
  <c r="AF147" i="8"/>
  <c r="T147" i="8"/>
  <c r="H147" i="8"/>
  <c r="AJ145" i="8"/>
  <c r="X145" i="8"/>
  <c r="AR144" i="8"/>
  <c r="AF144" i="8"/>
  <c r="T144" i="8"/>
  <c r="H144" i="8"/>
  <c r="AJ142" i="8"/>
  <c r="X142" i="8"/>
  <c r="AK140" i="8"/>
  <c r="X140" i="8"/>
  <c r="AL139" i="8"/>
  <c r="W139" i="8"/>
  <c r="H139" i="8"/>
  <c r="AB136" i="8"/>
  <c r="AB133" i="8"/>
  <c r="AH124" i="8"/>
  <c r="W121" i="8"/>
  <c r="AI121" i="8"/>
  <c r="X121" i="8"/>
  <c r="AJ121" i="8"/>
  <c r="Y121" i="8"/>
  <c r="AK121" i="8"/>
  <c r="B121" i="8"/>
  <c r="N121" i="8"/>
  <c r="Z121" i="8"/>
  <c r="AL121" i="8"/>
  <c r="C121" i="8"/>
  <c r="O121" i="8"/>
  <c r="AA121" i="8"/>
  <c r="AM121" i="8"/>
  <c r="D121" i="8"/>
  <c r="P121" i="8"/>
  <c r="AB121" i="8"/>
  <c r="AN121" i="8"/>
  <c r="E121" i="8"/>
  <c r="Q121" i="8"/>
  <c r="AC121" i="8"/>
  <c r="AO121" i="8"/>
  <c r="F121" i="8"/>
  <c r="R121" i="8"/>
  <c r="AD121" i="8"/>
  <c r="AP121" i="8"/>
  <c r="G121" i="8"/>
  <c r="S121" i="8"/>
  <c r="AE121" i="8"/>
  <c r="AQ121" i="8"/>
  <c r="D80" i="8"/>
  <c r="P80" i="8"/>
  <c r="AB80" i="8"/>
  <c r="AN80" i="8"/>
  <c r="E80" i="8"/>
  <c r="Q80" i="8"/>
  <c r="AC80" i="8"/>
  <c r="AO80" i="8"/>
  <c r="F80" i="8"/>
  <c r="R80" i="8"/>
  <c r="AD80" i="8"/>
  <c r="AP80" i="8"/>
  <c r="G80" i="8"/>
  <c r="S80" i="8"/>
  <c r="AE80" i="8"/>
  <c r="AQ80" i="8"/>
  <c r="H80" i="8"/>
  <c r="T80" i="8"/>
  <c r="AF80" i="8"/>
  <c r="AR80" i="8"/>
  <c r="W80" i="8"/>
  <c r="AI80" i="8"/>
  <c r="X80" i="8"/>
  <c r="AJ80" i="8"/>
  <c r="AH80" i="8"/>
  <c r="AK80" i="8"/>
  <c r="AL80" i="8"/>
  <c r="AM80" i="8"/>
  <c r="N80" i="8"/>
  <c r="AS80" i="8"/>
  <c r="O80" i="8"/>
  <c r="U80" i="8"/>
  <c r="V80" i="8"/>
  <c r="Y80" i="8"/>
  <c r="B80" i="8"/>
  <c r="Z80" i="8"/>
  <c r="W140" i="8"/>
  <c r="X103" i="8"/>
  <c r="AJ103" i="8"/>
  <c r="Y103" i="8"/>
  <c r="AK103" i="8"/>
  <c r="C103" i="8"/>
  <c r="O103" i="8"/>
  <c r="AA103" i="8"/>
  <c r="AM103" i="8"/>
  <c r="D103" i="8"/>
  <c r="P103" i="8"/>
  <c r="AB103" i="8"/>
  <c r="AN103" i="8"/>
  <c r="AD103" i="8"/>
  <c r="AE103" i="8"/>
  <c r="N103" i="8"/>
  <c r="AF103" i="8"/>
  <c r="Q103" i="8"/>
  <c r="AG103" i="8"/>
  <c r="B103" i="8"/>
  <c r="R103" i="8"/>
  <c r="AH103" i="8"/>
  <c r="E103" i="8"/>
  <c r="S103" i="8"/>
  <c r="AI103" i="8"/>
  <c r="F103" i="8"/>
  <c r="T103" i="8"/>
  <c r="AL103" i="8"/>
  <c r="G103" i="8"/>
  <c r="U103" i="8"/>
  <c r="AO103" i="8"/>
  <c r="H103" i="8"/>
  <c r="V103" i="8"/>
  <c r="AP103" i="8"/>
  <c r="U140" i="8"/>
  <c r="AG157" i="8"/>
  <c r="AO156" i="8"/>
  <c r="AC156" i="8"/>
  <c r="AO153" i="8"/>
  <c r="Q153" i="8"/>
  <c r="E153" i="8"/>
  <c r="E150" i="8"/>
  <c r="AC147" i="8"/>
  <c r="AC144" i="8"/>
  <c r="AH140" i="8"/>
  <c r="T139" i="8"/>
  <c r="H136" i="8"/>
  <c r="H133" i="8"/>
  <c r="V124" i="8"/>
  <c r="G30" i="8"/>
  <c r="N29" i="8"/>
  <c r="W30" i="8"/>
  <c r="P29" i="8"/>
  <c r="AO30" i="8"/>
  <c r="AH29" i="8"/>
  <c r="AC30" i="8"/>
  <c r="AJ158" i="8"/>
  <c r="X158" i="8"/>
  <c r="AR157" i="8"/>
  <c r="AF157" i="8"/>
  <c r="T157" i="8"/>
  <c r="H157" i="8"/>
  <c r="AN156" i="8"/>
  <c r="AB156" i="8"/>
  <c r="P156" i="8"/>
  <c r="D156" i="8"/>
  <c r="AJ155" i="8"/>
  <c r="X155" i="8"/>
  <c r="AR154" i="8"/>
  <c r="AF154" i="8"/>
  <c r="T154" i="8"/>
  <c r="H154" i="8"/>
  <c r="AN153" i="8"/>
  <c r="AB153" i="8"/>
  <c r="P153" i="8"/>
  <c r="D153" i="8"/>
  <c r="AJ152" i="8"/>
  <c r="X152" i="8"/>
  <c r="AR151" i="8"/>
  <c r="AF151" i="8"/>
  <c r="T151" i="8"/>
  <c r="H151" i="8"/>
  <c r="AN150" i="8"/>
  <c r="AB150" i="8"/>
  <c r="P150" i="8"/>
  <c r="D150" i="8"/>
  <c r="AJ149" i="8"/>
  <c r="X149" i="8"/>
  <c r="AR148" i="8"/>
  <c r="AF148" i="8"/>
  <c r="T148" i="8"/>
  <c r="H148" i="8"/>
  <c r="AN147" i="8"/>
  <c r="AB147" i="8"/>
  <c r="P147" i="8"/>
  <c r="D147" i="8"/>
  <c r="AJ146" i="8"/>
  <c r="X146" i="8"/>
  <c r="AR145" i="8"/>
  <c r="AF145" i="8"/>
  <c r="T145" i="8"/>
  <c r="H145" i="8"/>
  <c r="AN144" i="8"/>
  <c r="AB144" i="8"/>
  <c r="P144" i="8"/>
  <c r="D144" i="8"/>
  <c r="AJ143" i="8"/>
  <c r="X143" i="8"/>
  <c r="AR142" i="8"/>
  <c r="AF142" i="8"/>
  <c r="T142" i="8"/>
  <c r="H142" i="8"/>
  <c r="AG140" i="8"/>
  <c r="R140" i="8"/>
  <c r="E140" i="8"/>
  <c r="AH139" i="8"/>
  <c r="Q139" i="8"/>
  <c r="AN136" i="8"/>
  <c r="W136" i="8"/>
  <c r="D136" i="8"/>
  <c r="AN133" i="8"/>
  <c r="W133" i="8"/>
  <c r="D133" i="8"/>
  <c r="AI130" i="8"/>
  <c r="AG129" i="8"/>
  <c r="U124" i="8"/>
  <c r="AF121" i="8"/>
  <c r="G119" i="8"/>
  <c r="S119" i="8"/>
  <c r="AE119" i="8"/>
  <c r="AQ119" i="8"/>
  <c r="Y119" i="8"/>
  <c r="AL119" i="8"/>
  <c r="Z119" i="8"/>
  <c r="AM119" i="8"/>
  <c r="N119" i="8"/>
  <c r="AA119" i="8"/>
  <c r="AN119" i="8"/>
  <c r="B119" i="8"/>
  <c r="O119" i="8"/>
  <c r="AB119" i="8"/>
  <c r="AO119" i="8"/>
  <c r="C119" i="8"/>
  <c r="P119" i="8"/>
  <c r="AC119" i="8"/>
  <c r="AP119" i="8"/>
  <c r="D119" i="8"/>
  <c r="Q119" i="8"/>
  <c r="AD119" i="8"/>
  <c r="AR119" i="8"/>
  <c r="E119" i="8"/>
  <c r="R119" i="8"/>
  <c r="AF119" i="8"/>
  <c r="AS119" i="8"/>
  <c r="F119" i="8"/>
  <c r="T119" i="8"/>
  <c r="AG119" i="8"/>
  <c r="H119" i="8"/>
  <c r="U119" i="8"/>
  <c r="AH119" i="8"/>
  <c r="AR103" i="8"/>
  <c r="AJ140" i="8"/>
  <c r="AF124" i="8"/>
  <c r="AS157" i="8"/>
  <c r="E156" i="8"/>
  <c r="U151" i="8"/>
  <c r="Q150" i="8"/>
  <c r="U148" i="8"/>
  <c r="Q147" i="8"/>
  <c r="U145" i="8"/>
  <c r="E144" i="8"/>
  <c r="AI139" i="8"/>
  <c r="X136" i="8"/>
  <c r="X133" i="8"/>
  <c r="AS103" i="8"/>
  <c r="G29" i="8"/>
  <c r="B30" i="8"/>
  <c r="W29" i="8"/>
  <c r="R30" i="8"/>
  <c r="AO29" i="8"/>
  <c r="AJ30" i="8"/>
  <c r="AC29" i="8"/>
  <c r="AI158" i="8"/>
  <c r="AQ157" i="8"/>
  <c r="AE157" i="8"/>
  <c r="S157" i="8"/>
  <c r="G157" i="8"/>
  <c r="AM156" i="8"/>
  <c r="AA156" i="8"/>
  <c r="O156" i="8"/>
  <c r="C156" i="8"/>
  <c r="AI155" i="8"/>
  <c r="AQ154" i="8"/>
  <c r="AE154" i="8"/>
  <c r="S154" i="8"/>
  <c r="G154" i="8"/>
  <c r="AM153" i="8"/>
  <c r="AA153" i="8"/>
  <c r="O153" i="8"/>
  <c r="C153" i="8"/>
  <c r="AI152" i="8"/>
  <c r="AQ151" i="8"/>
  <c r="AE151" i="8"/>
  <c r="S151" i="8"/>
  <c r="G151" i="8"/>
  <c r="AM150" i="8"/>
  <c r="AA150" i="8"/>
  <c r="O150" i="8"/>
  <c r="C150" i="8"/>
  <c r="AI149" i="8"/>
  <c r="AQ148" i="8"/>
  <c r="AE148" i="8"/>
  <c r="S148" i="8"/>
  <c r="G148" i="8"/>
  <c r="AM147" i="8"/>
  <c r="AA147" i="8"/>
  <c r="O147" i="8"/>
  <c r="C147" i="8"/>
  <c r="AI146" i="8"/>
  <c r="AQ145" i="8"/>
  <c r="AE145" i="8"/>
  <c r="S145" i="8"/>
  <c r="G145" i="8"/>
  <c r="AM144" i="8"/>
  <c r="AA144" i="8"/>
  <c r="O144" i="8"/>
  <c r="C144" i="8"/>
  <c r="AI143" i="8"/>
  <c r="AQ142" i="8"/>
  <c r="AE142" i="8"/>
  <c r="S142" i="8"/>
  <c r="G142" i="8"/>
  <c r="AS140" i="8"/>
  <c r="AF140" i="8"/>
  <c r="Q140" i="8"/>
  <c r="D140" i="8"/>
  <c r="AG139" i="8"/>
  <c r="P139" i="8"/>
  <c r="AL136" i="8"/>
  <c r="V136" i="8"/>
  <c r="B136" i="8"/>
  <c r="AL133" i="8"/>
  <c r="V133" i="8"/>
  <c r="B133" i="8"/>
  <c r="H132" i="8"/>
  <c r="T132" i="8"/>
  <c r="AF132" i="8"/>
  <c r="AR132" i="8"/>
  <c r="W132" i="8"/>
  <c r="AI132" i="8"/>
  <c r="Y132" i="8"/>
  <c r="AK132" i="8"/>
  <c r="B132" i="8"/>
  <c r="N132" i="8"/>
  <c r="Z132" i="8"/>
  <c r="AL132" i="8"/>
  <c r="C132" i="8"/>
  <c r="O132" i="8"/>
  <c r="AA132" i="8"/>
  <c r="AM132" i="8"/>
  <c r="T124" i="8"/>
  <c r="V121" i="8"/>
  <c r="AQ103" i="8"/>
  <c r="H140" i="8"/>
  <c r="Y136" i="8"/>
  <c r="AC153" i="8"/>
  <c r="AG151" i="8"/>
  <c r="AC150" i="8"/>
  <c r="AG148" i="8"/>
  <c r="AO147" i="8"/>
  <c r="E147" i="8"/>
  <c r="AO144" i="8"/>
  <c r="AG142" i="8"/>
  <c r="F140" i="8"/>
  <c r="AR133" i="8"/>
  <c r="B29" i="8"/>
  <c r="Y30" i="8"/>
  <c r="R29" i="8"/>
  <c r="AQ30" i="8"/>
  <c r="AJ29" i="8"/>
  <c r="AE30" i="8"/>
  <c r="AP157" i="8"/>
  <c r="AD157" i="8"/>
  <c r="R157" i="8"/>
  <c r="F157" i="8"/>
  <c r="AL156" i="8"/>
  <c r="Z156" i="8"/>
  <c r="N156" i="8"/>
  <c r="B156" i="8"/>
  <c r="AP154" i="8"/>
  <c r="AD154" i="8"/>
  <c r="R154" i="8"/>
  <c r="F154" i="8"/>
  <c r="AL153" i="8"/>
  <c r="Z153" i="8"/>
  <c r="N153" i="8"/>
  <c r="B153" i="8"/>
  <c r="AP151" i="8"/>
  <c r="AD151" i="8"/>
  <c r="R151" i="8"/>
  <c r="F151" i="8"/>
  <c r="AL150" i="8"/>
  <c r="Z150" i="8"/>
  <c r="N150" i="8"/>
  <c r="B150" i="8"/>
  <c r="AP148" i="8"/>
  <c r="AD148" i="8"/>
  <c r="R148" i="8"/>
  <c r="F148" i="8"/>
  <c r="AL147" i="8"/>
  <c r="Z147" i="8"/>
  <c r="N147" i="8"/>
  <c r="B147" i="8"/>
  <c r="AP145" i="8"/>
  <c r="AD145" i="8"/>
  <c r="R145" i="8"/>
  <c r="F145" i="8"/>
  <c r="AL144" i="8"/>
  <c r="Z144" i="8"/>
  <c r="N144" i="8"/>
  <c r="B144" i="8"/>
  <c r="AP142" i="8"/>
  <c r="AD142" i="8"/>
  <c r="R142" i="8"/>
  <c r="F142" i="8"/>
  <c r="AR140" i="8"/>
  <c r="AD140" i="8"/>
  <c r="P140" i="8"/>
  <c r="AF139" i="8"/>
  <c r="N139" i="8"/>
  <c r="AK136" i="8"/>
  <c r="AK133" i="8"/>
  <c r="U121" i="8"/>
  <c r="AC103" i="8"/>
  <c r="AG80" i="8"/>
  <c r="G140" i="8"/>
  <c r="S140" i="8"/>
  <c r="AE140" i="8"/>
  <c r="AQ140" i="8"/>
  <c r="V140" i="8"/>
  <c r="AI140" i="8"/>
  <c r="C136" i="8"/>
  <c r="O136" i="8"/>
  <c r="AA136" i="8"/>
  <c r="AM136" i="8"/>
  <c r="E136" i="8"/>
  <c r="Q136" i="8"/>
  <c r="AC136" i="8"/>
  <c r="AO136" i="8"/>
  <c r="F136" i="8"/>
  <c r="R136" i="8"/>
  <c r="AD136" i="8"/>
  <c r="AP136" i="8"/>
  <c r="G136" i="8"/>
  <c r="S136" i="8"/>
  <c r="AE136" i="8"/>
  <c r="AQ136" i="8"/>
  <c r="C133" i="8"/>
  <c r="O133" i="8"/>
  <c r="AA133" i="8"/>
  <c r="AM133" i="8"/>
  <c r="E133" i="8"/>
  <c r="Q133" i="8"/>
  <c r="AC133" i="8"/>
  <c r="AO133" i="8"/>
  <c r="F133" i="8"/>
  <c r="R133" i="8"/>
  <c r="AD133" i="8"/>
  <c r="AP133" i="8"/>
  <c r="G133" i="8"/>
  <c r="S133" i="8"/>
  <c r="AE133" i="8"/>
  <c r="AQ133" i="8"/>
  <c r="U157" i="8"/>
  <c r="Q156" i="8"/>
  <c r="AS151" i="8"/>
  <c r="AO150" i="8"/>
  <c r="Q144" i="8"/>
  <c r="U142" i="8"/>
  <c r="T140" i="8"/>
  <c r="B139" i="8"/>
  <c r="AR136" i="8"/>
  <c r="D30" i="8"/>
  <c r="Y29" i="8"/>
  <c r="T30" i="8"/>
  <c r="AQ29" i="8"/>
  <c r="AO157" i="8"/>
  <c r="AC157" i="8"/>
  <c r="Q157" i="8"/>
  <c r="AK156" i="8"/>
  <c r="AO154" i="8"/>
  <c r="AC154" i="8"/>
  <c r="Q154" i="8"/>
  <c r="AK153" i="8"/>
  <c r="AO151" i="8"/>
  <c r="AC151" i="8"/>
  <c r="Q151" i="8"/>
  <c r="AK150" i="8"/>
  <c r="AO148" i="8"/>
  <c r="AC148" i="8"/>
  <c r="Q148" i="8"/>
  <c r="AK147" i="8"/>
  <c r="AO145" i="8"/>
  <c r="AC145" i="8"/>
  <c r="Q145" i="8"/>
  <c r="AK144" i="8"/>
  <c r="AO142" i="8"/>
  <c r="AC142" i="8"/>
  <c r="Q142" i="8"/>
  <c r="AP140" i="8"/>
  <c r="AC140" i="8"/>
  <c r="O140" i="8"/>
  <c r="B140" i="8"/>
  <c r="AC139" i="8"/>
  <c r="AJ136" i="8"/>
  <c r="T136" i="8"/>
  <c r="AJ133" i="8"/>
  <c r="T133" i="8"/>
  <c r="X130" i="8"/>
  <c r="AJ130" i="8"/>
  <c r="C130" i="8"/>
  <c r="O130" i="8"/>
  <c r="AA130" i="8"/>
  <c r="AM130" i="8"/>
  <c r="D130" i="8"/>
  <c r="P130" i="8"/>
  <c r="AB130" i="8"/>
  <c r="AN130" i="8"/>
  <c r="E130" i="8"/>
  <c r="Q130" i="8"/>
  <c r="AC130" i="8"/>
  <c r="AO130" i="8"/>
  <c r="F130" i="8"/>
  <c r="R130" i="8"/>
  <c r="AD130" i="8"/>
  <c r="AP130" i="8"/>
  <c r="G130" i="8"/>
  <c r="S130" i="8"/>
  <c r="AE130" i="8"/>
  <c r="AQ130" i="8"/>
  <c r="H129" i="8"/>
  <c r="T129" i="8"/>
  <c r="AF129" i="8"/>
  <c r="AR129" i="8"/>
  <c r="W129" i="8"/>
  <c r="AI129" i="8"/>
  <c r="X129" i="8"/>
  <c r="AJ129" i="8"/>
  <c r="Y129" i="8"/>
  <c r="AK129" i="8"/>
  <c r="B129" i="8"/>
  <c r="N129" i="8"/>
  <c r="Z129" i="8"/>
  <c r="AL129" i="8"/>
  <c r="C129" i="8"/>
  <c r="O129" i="8"/>
  <c r="AA129" i="8"/>
  <c r="AM129" i="8"/>
  <c r="T121" i="8"/>
  <c r="X109" i="8"/>
  <c r="AJ109" i="8"/>
  <c r="Y109" i="8"/>
  <c r="AK109" i="8"/>
  <c r="C109" i="8"/>
  <c r="O109" i="8"/>
  <c r="AA109" i="8"/>
  <c r="AM109" i="8"/>
  <c r="Z109" i="8"/>
  <c r="AP109" i="8"/>
  <c r="AB109" i="8"/>
  <c r="AQ109" i="8"/>
  <c r="AC109" i="8"/>
  <c r="AR109" i="8"/>
  <c r="N109" i="8"/>
  <c r="AD109" i="8"/>
  <c r="AS109" i="8"/>
  <c r="B109" i="8"/>
  <c r="P109" i="8"/>
  <c r="AE109" i="8"/>
  <c r="D109" i="8"/>
  <c r="Q109" i="8"/>
  <c r="AF109" i="8"/>
  <c r="E109" i="8"/>
  <c r="R109" i="8"/>
  <c r="AG109" i="8"/>
  <c r="F109" i="8"/>
  <c r="S109" i="8"/>
  <c r="AH109" i="8"/>
  <c r="G109" i="8"/>
  <c r="T109" i="8"/>
  <c r="AI109" i="8"/>
  <c r="Z103" i="8"/>
  <c r="AA80" i="8"/>
  <c r="AI137" i="8"/>
  <c r="W137" i="8"/>
  <c r="AI134" i="8"/>
  <c r="W134" i="8"/>
  <c r="AL118" i="8"/>
  <c r="Y118" i="8"/>
  <c r="X112" i="8"/>
  <c r="AJ112" i="8"/>
  <c r="Y112" i="8"/>
  <c r="AK112" i="8"/>
  <c r="C112" i="8"/>
  <c r="O112" i="8"/>
  <c r="AA112" i="8"/>
  <c r="AM112" i="8"/>
  <c r="D110" i="8"/>
  <c r="P110" i="8"/>
  <c r="AB110" i="8"/>
  <c r="AN110" i="8"/>
  <c r="E110" i="8"/>
  <c r="Q110" i="8"/>
  <c r="AC110" i="8"/>
  <c r="AO110" i="8"/>
  <c r="G110" i="8"/>
  <c r="S110" i="8"/>
  <c r="AE110" i="8"/>
  <c r="AQ110" i="8"/>
  <c r="AD97" i="8"/>
  <c r="AH92" i="8"/>
  <c r="AJ86" i="8"/>
  <c r="AH137" i="8"/>
  <c r="V137" i="8"/>
  <c r="AH134" i="8"/>
  <c r="V134" i="8"/>
  <c r="AH131" i="8"/>
  <c r="V131" i="8"/>
  <c r="AK118" i="8"/>
  <c r="X118" i="8"/>
  <c r="D116" i="8"/>
  <c r="G116" i="8"/>
  <c r="S116" i="8"/>
  <c r="AE116" i="8"/>
  <c r="AQ116" i="8"/>
  <c r="AN114" i="8"/>
  <c r="Z114" i="8"/>
  <c r="AL112" i="8"/>
  <c r="U112" i="8"/>
  <c r="H112" i="8"/>
  <c r="AL110" i="8"/>
  <c r="W110" i="8"/>
  <c r="H110" i="8"/>
  <c r="X100" i="8"/>
  <c r="AJ100" i="8"/>
  <c r="Y100" i="8"/>
  <c r="AK100" i="8"/>
  <c r="C100" i="8"/>
  <c r="O100" i="8"/>
  <c r="AA100" i="8"/>
  <c r="AM100" i="8"/>
  <c r="D100" i="8"/>
  <c r="P100" i="8"/>
  <c r="AB100" i="8"/>
  <c r="AN100" i="8"/>
  <c r="AS97" i="8"/>
  <c r="AC97" i="8"/>
  <c r="AG92" i="8"/>
  <c r="AH86" i="8"/>
  <c r="D73" i="8"/>
  <c r="P73" i="8"/>
  <c r="AB73" i="8"/>
  <c r="AN73" i="8"/>
  <c r="E73" i="8"/>
  <c r="Q73" i="8"/>
  <c r="AC73" i="8"/>
  <c r="AO73" i="8"/>
  <c r="G73" i="8"/>
  <c r="S73" i="8"/>
  <c r="AE73" i="8"/>
  <c r="AQ73" i="8"/>
  <c r="AA73" i="8"/>
  <c r="AS73" i="8"/>
  <c r="AD73" i="8"/>
  <c r="N73" i="8"/>
  <c r="AF73" i="8"/>
  <c r="O73" i="8"/>
  <c r="AG73" i="8"/>
  <c r="R73" i="8"/>
  <c r="AH73" i="8"/>
  <c r="F73" i="8"/>
  <c r="V73" i="8"/>
  <c r="AK73" i="8"/>
  <c r="H73" i="8"/>
  <c r="W73" i="8"/>
  <c r="AL73" i="8"/>
  <c r="AJ118" i="8"/>
  <c r="AH116" i="8"/>
  <c r="U116" i="8"/>
  <c r="H116" i="8"/>
  <c r="X115" i="8"/>
  <c r="AJ115" i="8"/>
  <c r="C115" i="8"/>
  <c r="O115" i="8"/>
  <c r="AA115" i="8"/>
  <c r="AM115" i="8"/>
  <c r="AM114" i="8"/>
  <c r="D113" i="8"/>
  <c r="P113" i="8"/>
  <c r="AB113" i="8"/>
  <c r="AN113" i="8"/>
  <c r="E113" i="8"/>
  <c r="Q113" i="8"/>
  <c r="AC113" i="8"/>
  <c r="AO113" i="8"/>
  <c r="G113" i="8"/>
  <c r="S113" i="8"/>
  <c r="AE113" i="8"/>
  <c r="AQ113" i="8"/>
  <c r="AI112" i="8"/>
  <c r="T112" i="8"/>
  <c r="G112" i="8"/>
  <c r="AK110" i="8"/>
  <c r="V110" i="8"/>
  <c r="F110" i="8"/>
  <c r="AP100" i="8"/>
  <c r="V100" i="8"/>
  <c r="H100" i="8"/>
  <c r="AJ98" i="8"/>
  <c r="R98" i="8"/>
  <c r="AR97" i="8"/>
  <c r="D95" i="8"/>
  <c r="P95" i="8"/>
  <c r="AB95" i="8"/>
  <c r="AN95" i="8"/>
  <c r="E95" i="8"/>
  <c r="Q95" i="8"/>
  <c r="AC95" i="8"/>
  <c r="AO95" i="8"/>
  <c r="G95" i="8"/>
  <c r="S95" i="8"/>
  <c r="AE95" i="8"/>
  <c r="AQ95" i="8"/>
  <c r="H95" i="8"/>
  <c r="T95" i="8"/>
  <c r="AF95" i="8"/>
  <c r="AR95" i="8"/>
  <c r="X91" i="8"/>
  <c r="AJ91" i="8"/>
  <c r="Y91" i="8"/>
  <c r="AK91" i="8"/>
  <c r="B91" i="8"/>
  <c r="N91" i="8"/>
  <c r="Z91" i="8"/>
  <c r="AL91" i="8"/>
  <c r="C91" i="8"/>
  <c r="O91" i="8"/>
  <c r="AA91" i="8"/>
  <c r="AM91" i="8"/>
  <c r="D91" i="8"/>
  <c r="P91" i="8"/>
  <c r="AB91" i="8"/>
  <c r="AN91" i="8"/>
  <c r="G91" i="8"/>
  <c r="S91" i="8"/>
  <c r="AE91" i="8"/>
  <c r="AQ91" i="8"/>
  <c r="AS89" i="8"/>
  <c r="U89" i="8"/>
  <c r="X85" i="8"/>
  <c r="AJ85" i="8"/>
  <c r="Y85" i="8"/>
  <c r="AK85" i="8"/>
  <c r="B85" i="8"/>
  <c r="N85" i="8"/>
  <c r="Z85" i="8"/>
  <c r="AL85" i="8"/>
  <c r="C85" i="8"/>
  <c r="O85" i="8"/>
  <c r="AA85" i="8"/>
  <c r="AM85" i="8"/>
  <c r="D85" i="8"/>
  <c r="P85" i="8"/>
  <c r="AB85" i="8"/>
  <c r="AN85" i="8"/>
  <c r="G85" i="8"/>
  <c r="S85" i="8"/>
  <c r="AE85" i="8"/>
  <c r="AQ85" i="8"/>
  <c r="AS83" i="8"/>
  <c r="U83" i="8"/>
  <c r="U77" i="8"/>
  <c r="AJ73" i="8"/>
  <c r="C73" i="8"/>
  <c r="C58" i="8"/>
  <c r="O58" i="8"/>
  <c r="AA58" i="8"/>
  <c r="AM58" i="8"/>
  <c r="D58" i="8"/>
  <c r="P58" i="8"/>
  <c r="AB58" i="8"/>
  <c r="AN58" i="8"/>
  <c r="E58" i="8"/>
  <c r="Q58" i="8"/>
  <c r="AC58" i="8"/>
  <c r="AO58" i="8"/>
  <c r="F58" i="8"/>
  <c r="R58" i="8"/>
  <c r="AD58" i="8"/>
  <c r="AP58" i="8"/>
  <c r="G58" i="8"/>
  <c r="S58" i="8"/>
  <c r="AE58" i="8"/>
  <c r="AQ58" i="8"/>
  <c r="AF58" i="8"/>
  <c r="AG58" i="8"/>
  <c r="AH58" i="8"/>
  <c r="AI58" i="8"/>
  <c r="N58" i="8"/>
  <c r="AJ58" i="8"/>
  <c r="V58" i="8"/>
  <c r="AR58" i="8"/>
  <c r="W58" i="8"/>
  <c r="AS58" i="8"/>
  <c r="C118" i="8"/>
  <c r="O118" i="8"/>
  <c r="AA118" i="8"/>
  <c r="AM118" i="8"/>
  <c r="X97" i="8"/>
  <c r="AJ97" i="8"/>
  <c r="Y97" i="8"/>
  <c r="AK97" i="8"/>
  <c r="C97" i="8"/>
  <c r="O97" i="8"/>
  <c r="AA97" i="8"/>
  <c r="AM97" i="8"/>
  <c r="D97" i="8"/>
  <c r="P97" i="8"/>
  <c r="AB97" i="8"/>
  <c r="AN97" i="8"/>
  <c r="D92" i="8"/>
  <c r="P92" i="8"/>
  <c r="AB92" i="8"/>
  <c r="AN92" i="8"/>
  <c r="E92" i="8"/>
  <c r="Q92" i="8"/>
  <c r="AC92" i="8"/>
  <c r="AO92" i="8"/>
  <c r="F92" i="8"/>
  <c r="R92" i="8"/>
  <c r="AD92" i="8"/>
  <c r="AP92" i="8"/>
  <c r="G92" i="8"/>
  <c r="S92" i="8"/>
  <c r="AE92" i="8"/>
  <c r="AQ92" i="8"/>
  <c r="H92" i="8"/>
  <c r="T92" i="8"/>
  <c r="AF92" i="8"/>
  <c r="AR92" i="8"/>
  <c r="D86" i="8"/>
  <c r="P86" i="8"/>
  <c r="AB86" i="8"/>
  <c r="AN86" i="8"/>
  <c r="E86" i="8"/>
  <c r="Q86" i="8"/>
  <c r="AC86" i="8"/>
  <c r="AO86" i="8"/>
  <c r="F86" i="8"/>
  <c r="R86" i="8"/>
  <c r="AD86" i="8"/>
  <c r="AP86" i="8"/>
  <c r="G86" i="8"/>
  <c r="S86" i="8"/>
  <c r="AE86" i="8"/>
  <c r="AQ86" i="8"/>
  <c r="H86" i="8"/>
  <c r="T86" i="8"/>
  <c r="AF86" i="8"/>
  <c r="AR86" i="8"/>
  <c r="W86" i="8"/>
  <c r="AI86" i="8"/>
  <c r="W60" i="8"/>
  <c r="AI60" i="8"/>
  <c r="X60" i="8"/>
  <c r="AJ60" i="8"/>
  <c r="Y60" i="8"/>
  <c r="AK60" i="8"/>
  <c r="B60" i="8"/>
  <c r="N60" i="8"/>
  <c r="Z60" i="8"/>
  <c r="AL60" i="8"/>
  <c r="C60" i="8"/>
  <c r="O60" i="8"/>
  <c r="AA60" i="8"/>
  <c r="AM60" i="8"/>
  <c r="AD60" i="8"/>
  <c r="AE60" i="8"/>
  <c r="AF60" i="8"/>
  <c r="P60" i="8"/>
  <c r="AG60" i="8"/>
  <c r="Q60" i="8"/>
  <c r="AH60" i="8"/>
  <c r="F60" i="8"/>
  <c r="T60" i="8"/>
  <c r="AP60" i="8"/>
  <c r="G60" i="8"/>
  <c r="U60" i="8"/>
  <c r="AQ60" i="8"/>
  <c r="F47" i="8"/>
  <c r="R47" i="8"/>
  <c r="AD47" i="8"/>
  <c r="AP47" i="8"/>
  <c r="G47" i="8"/>
  <c r="S47" i="8"/>
  <c r="AE47" i="8"/>
  <c r="AQ47" i="8"/>
  <c r="H47" i="8"/>
  <c r="T47" i="8"/>
  <c r="AF47" i="8"/>
  <c r="AR47" i="8"/>
  <c r="Z47" i="8"/>
  <c r="AO47" i="8"/>
  <c r="AA47" i="8"/>
  <c r="AS47" i="8"/>
  <c r="AB47" i="8"/>
  <c r="N47" i="8"/>
  <c r="AC47" i="8"/>
  <c r="O47" i="8"/>
  <c r="AG47" i="8"/>
  <c r="C47" i="8"/>
  <c r="U47" i="8"/>
  <c r="AJ47" i="8"/>
  <c r="V47" i="8"/>
  <c r="W47" i="8"/>
  <c r="B47" i="8"/>
  <c r="X47" i="8"/>
  <c r="D47" i="8"/>
  <c r="Y47" i="8"/>
  <c r="E47" i="8"/>
  <c r="AH47" i="8"/>
  <c r="AL47" i="8"/>
  <c r="AM47" i="8"/>
  <c r="AQ137" i="8"/>
  <c r="AE137" i="8"/>
  <c r="S137" i="8"/>
  <c r="AQ134" i="8"/>
  <c r="AE134" i="8"/>
  <c r="S134" i="8"/>
  <c r="AQ131" i="8"/>
  <c r="AE131" i="8"/>
  <c r="S131" i="8"/>
  <c r="AH118" i="8"/>
  <c r="U118" i="8"/>
  <c r="H118" i="8"/>
  <c r="H114" i="8"/>
  <c r="T114" i="8"/>
  <c r="AF114" i="8"/>
  <c r="AR114" i="8"/>
  <c r="W114" i="8"/>
  <c r="AI114" i="8"/>
  <c r="AG112" i="8"/>
  <c r="R112" i="8"/>
  <c r="E112" i="8"/>
  <c r="AI110" i="8"/>
  <c r="T110" i="8"/>
  <c r="B110" i="8"/>
  <c r="AP97" i="8"/>
  <c r="V97" i="8"/>
  <c r="H97" i="8"/>
  <c r="Y92" i="8"/>
  <c r="C92" i="8"/>
  <c r="Z86" i="8"/>
  <c r="C86" i="8"/>
  <c r="AO60" i="8"/>
  <c r="H60" i="8"/>
  <c r="AG118" i="8"/>
  <c r="T118" i="8"/>
  <c r="G118" i="8"/>
  <c r="AR116" i="8"/>
  <c r="AD116" i="8"/>
  <c r="Q116" i="8"/>
  <c r="C116" i="8"/>
  <c r="AJ114" i="8"/>
  <c r="U114" i="8"/>
  <c r="G114" i="8"/>
  <c r="AF112" i="8"/>
  <c r="Q112" i="8"/>
  <c r="D112" i="8"/>
  <c r="AH110" i="8"/>
  <c r="R110" i="8"/>
  <c r="D104" i="8"/>
  <c r="P104" i="8"/>
  <c r="AB104" i="8"/>
  <c r="AN104" i="8"/>
  <c r="E104" i="8"/>
  <c r="Q104" i="8"/>
  <c r="AC104" i="8"/>
  <c r="AO104" i="8"/>
  <c r="G104" i="8"/>
  <c r="S104" i="8"/>
  <c r="AE104" i="8"/>
  <c r="AQ104" i="8"/>
  <c r="H104" i="8"/>
  <c r="T104" i="8"/>
  <c r="AF104" i="8"/>
  <c r="AR104" i="8"/>
  <c r="AI100" i="8"/>
  <c r="S100" i="8"/>
  <c r="E100" i="8"/>
  <c r="AO97" i="8"/>
  <c r="U97" i="8"/>
  <c r="G97" i="8"/>
  <c r="X92" i="8"/>
  <c r="B92" i="8"/>
  <c r="Y86" i="8"/>
  <c r="B86" i="8"/>
  <c r="Y73" i="8"/>
  <c r="C67" i="8"/>
  <c r="O67" i="8"/>
  <c r="AA67" i="8"/>
  <c r="AM67" i="8"/>
  <c r="D67" i="8"/>
  <c r="P67" i="8"/>
  <c r="AB67" i="8"/>
  <c r="AN67" i="8"/>
  <c r="E67" i="8"/>
  <c r="Q67" i="8"/>
  <c r="AC67" i="8"/>
  <c r="AO67" i="8"/>
  <c r="F67" i="8"/>
  <c r="R67" i="8"/>
  <c r="AD67" i="8"/>
  <c r="AP67" i="8"/>
  <c r="G67" i="8"/>
  <c r="S67" i="8"/>
  <c r="AE67" i="8"/>
  <c r="AQ67" i="8"/>
  <c r="U67" i="8"/>
  <c r="AL67" i="8"/>
  <c r="V67" i="8"/>
  <c r="AR67" i="8"/>
  <c r="W67" i="8"/>
  <c r="AS67" i="8"/>
  <c r="B67" i="8"/>
  <c r="X67" i="8"/>
  <c r="H67" i="8"/>
  <c r="Y67" i="8"/>
  <c r="AG67" i="8"/>
  <c r="AH67" i="8"/>
  <c r="AN60" i="8"/>
  <c r="E60" i="8"/>
  <c r="AO125" i="8"/>
  <c r="AC125" i="8"/>
  <c r="Q125" i="8"/>
  <c r="E125" i="8"/>
  <c r="AO122" i="8"/>
  <c r="AC122" i="8"/>
  <c r="Q122" i="8"/>
  <c r="E122" i="8"/>
  <c r="AS118" i="8"/>
  <c r="AF118" i="8"/>
  <c r="S118" i="8"/>
  <c r="F118" i="8"/>
  <c r="AK117" i="8"/>
  <c r="X117" i="8"/>
  <c r="AP116" i="8"/>
  <c r="AC116" i="8"/>
  <c r="P116" i="8"/>
  <c r="B116" i="8"/>
  <c r="AF115" i="8"/>
  <c r="R115" i="8"/>
  <c r="E115" i="8"/>
  <c r="AH114" i="8"/>
  <c r="S114" i="8"/>
  <c r="F114" i="8"/>
  <c r="AI113" i="8"/>
  <c r="T113" i="8"/>
  <c r="B113" i="8"/>
  <c r="AE112" i="8"/>
  <c r="P112" i="8"/>
  <c r="B112" i="8"/>
  <c r="AG110" i="8"/>
  <c r="O110" i="8"/>
  <c r="AP106" i="8"/>
  <c r="Z106" i="8"/>
  <c r="AP104" i="8"/>
  <c r="X104" i="8"/>
  <c r="F104" i="8"/>
  <c r="AH100" i="8"/>
  <c r="R100" i="8"/>
  <c r="B100" i="8"/>
  <c r="AD98" i="8"/>
  <c r="AL97" i="8"/>
  <c r="T97" i="8"/>
  <c r="F97" i="8"/>
  <c r="AK95" i="8"/>
  <c r="U95" i="8"/>
  <c r="AS92" i="8"/>
  <c r="W92" i="8"/>
  <c r="AS91" i="8"/>
  <c r="U91" i="8"/>
  <c r="AJ89" i="8"/>
  <c r="X86" i="8"/>
  <c r="AS85" i="8"/>
  <c r="U85" i="8"/>
  <c r="AJ83" i="8"/>
  <c r="X82" i="8"/>
  <c r="AJ82" i="8"/>
  <c r="Y82" i="8"/>
  <c r="AK82" i="8"/>
  <c r="B82" i="8"/>
  <c r="N82" i="8"/>
  <c r="Z82" i="8"/>
  <c r="AL82" i="8"/>
  <c r="C82" i="8"/>
  <c r="O82" i="8"/>
  <c r="AA82" i="8"/>
  <c r="AM82" i="8"/>
  <c r="D82" i="8"/>
  <c r="P82" i="8"/>
  <c r="AB82" i="8"/>
  <c r="AN82" i="8"/>
  <c r="G82" i="8"/>
  <c r="S82" i="8"/>
  <c r="AE82" i="8"/>
  <c r="AQ82" i="8"/>
  <c r="H82" i="8"/>
  <c r="T82" i="8"/>
  <c r="AF82" i="8"/>
  <c r="X79" i="8"/>
  <c r="AJ79" i="8"/>
  <c r="Y79" i="8"/>
  <c r="AK79" i="8"/>
  <c r="B79" i="8"/>
  <c r="N79" i="8"/>
  <c r="Z79" i="8"/>
  <c r="AL79" i="8"/>
  <c r="C79" i="8"/>
  <c r="O79" i="8"/>
  <c r="AA79" i="8"/>
  <c r="AM79" i="8"/>
  <c r="D79" i="8"/>
  <c r="P79" i="8"/>
  <c r="AB79" i="8"/>
  <c r="AN79" i="8"/>
  <c r="G79" i="8"/>
  <c r="S79" i="8"/>
  <c r="AE79" i="8"/>
  <c r="AQ79" i="8"/>
  <c r="H79" i="8"/>
  <c r="T79" i="8"/>
  <c r="AF79" i="8"/>
  <c r="AR79" i="8"/>
  <c r="AM77" i="8"/>
  <c r="X73" i="8"/>
  <c r="X72" i="8"/>
  <c r="AJ72" i="8"/>
  <c r="Y72" i="8"/>
  <c r="AK72" i="8"/>
  <c r="C72" i="8"/>
  <c r="O72" i="8"/>
  <c r="AA72" i="8"/>
  <c r="AM72" i="8"/>
  <c r="W72" i="8"/>
  <c r="AO72" i="8"/>
  <c r="Z72" i="8"/>
  <c r="AP72" i="8"/>
  <c r="AB72" i="8"/>
  <c r="AQ72" i="8"/>
  <c r="AC72" i="8"/>
  <c r="AR72" i="8"/>
  <c r="N72" i="8"/>
  <c r="AD72" i="8"/>
  <c r="AS72" i="8"/>
  <c r="E72" i="8"/>
  <c r="R72" i="8"/>
  <c r="AG72" i="8"/>
  <c r="F72" i="8"/>
  <c r="S72" i="8"/>
  <c r="AH72" i="8"/>
  <c r="AK67" i="8"/>
  <c r="AC60" i="8"/>
  <c r="D60" i="8"/>
  <c r="Y58" i="8"/>
  <c r="AN47" i="8"/>
  <c r="AN128" i="8"/>
  <c r="AB128" i="8"/>
  <c r="P128" i="8"/>
  <c r="AR126" i="8"/>
  <c r="AF126" i="8"/>
  <c r="T126" i="8"/>
  <c r="AN125" i="8"/>
  <c r="AB125" i="8"/>
  <c r="P125" i="8"/>
  <c r="D125" i="8"/>
  <c r="AR123" i="8"/>
  <c r="AF123" i="8"/>
  <c r="T123" i="8"/>
  <c r="AN122" i="8"/>
  <c r="AB122" i="8"/>
  <c r="P122" i="8"/>
  <c r="D122" i="8"/>
  <c r="AR120" i="8"/>
  <c r="AF120" i="8"/>
  <c r="T120" i="8"/>
  <c r="AR118" i="8"/>
  <c r="AE118" i="8"/>
  <c r="R118" i="8"/>
  <c r="E118" i="8"/>
  <c r="AJ117" i="8"/>
  <c r="AO116" i="8"/>
  <c r="AB116" i="8"/>
  <c r="O116" i="8"/>
  <c r="AS115" i="8"/>
  <c r="AE115" i="8"/>
  <c r="Q115" i="8"/>
  <c r="D115" i="8"/>
  <c r="AG114" i="8"/>
  <c r="R114" i="8"/>
  <c r="E114" i="8"/>
  <c r="AH113" i="8"/>
  <c r="R113" i="8"/>
  <c r="AS112" i="8"/>
  <c r="AD112" i="8"/>
  <c r="N112" i="8"/>
  <c r="AF110" i="8"/>
  <c r="N110" i="8"/>
  <c r="AO106" i="8"/>
  <c r="AM104" i="8"/>
  <c r="W104" i="8"/>
  <c r="C104" i="8"/>
  <c r="D101" i="8"/>
  <c r="P101" i="8"/>
  <c r="AB101" i="8"/>
  <c r="AN101" i="8"/>
  <c r="E101" i="8"/>
  <c r="Q101" i="8"/>
  <c r="AC101" i="8"/>
  <c r="AO101" i="8"/>
  <c r="G101" i="8"/>
  <c r="S101" i="8"/>
  <c r="AE101" i="8"/>
  <c r="AQ101" i="8"/>
  <c r="H101" i="8"/>
  <c r="T101" i="8"/>
  <c r="AF101" i="8"/>
  <c r="AR101" i="8"/>
  <c r="AG100" i="8"/>
  <c r="Q100" i="8"/>
  <c r="AA98" i="8"/>
  <c r="AI97" i="8"/>
  <c r="S97" i="8"/>
  <c r="E97" i="8"/>
  <c r="AJ95" i="8"/>
  <c r="R95" i="8"/>
  <c r="AR94" i="8"/>
  <c r="AM92" i="8"/>
  <c r="V92" i="8"/>
  <c r="AR91" i="8"/>
  <c r="T91" i="8"/>
  <c r="AH89" i="8"/>
  <c r="V86" i="8"/>
  <c r="AR85" i="8"/>
  <c r="T85" i="8"/>
  <c r="AH83" i="8"/>
  <c r="AD82" i="8"/>
  <c r="F82" i="8"/>
  <c r="AD79" i="8"/>
  <c r="F79" i="8"/>
  <c r="AL77" i="8"/>
  <c r="U73" i="8"/>
  <c r="AF72" i="8"/>
  <c r="H72" i="8"/>
  <c r="AJ67" i="8"/>
  <c r="AB60" i="8"/>
  <c r="X58" i="8"/>
  <c r="V54" i="8"/>
  <c r="AH54" i="8"/>
  <c r="W54" i="8"/>
  <c r="AI54" i="8"/>
  <c r="X54" i="8"/>
  <c r="AJ54" i="8"/>
  <c r="AA54" i="8"/>
  <c r="AP54" i="8"/>
  <c r="AB54" i="8"/>
  <c r="AQ54" i="8"/>
  <c r="B54" i="8"/>
  <c r="N54" i="8"/>
  <c r="AC54" i="8"/>
  <c r="AR54" i="8"/>
  <c r="C54" i="8"/>
  <c r="O54" i="8"/>
  <c r="AD54" i="8"/>
  <c r="AS54" i="8"/>
  <c r="D54" i="8"/>
  <c r="P54" i="8"/>
  <c r="AE54" i="8"/>
  <c r="AK54" i="8"/>
  <c r="AL54" i="8"/>
  <c r="AM54" i="8"/>
  <c r="Q54" i="8"/>
  <c r="AN54" i="8"/>
  <c r="R54" i="8"/>
  <c r="AO54" i="8"/>
  <c r="F54" i="8"/>
  <c r="U54" i="8"/>
  <c r="G54" i="8"/>
  <c r="Y54" i="8"/>
  <c r="AK47" i="8"/>
  <c r="AM125" i="8"/>
  <c r="AA125" i="8"/>
  <c r="O125" i="8"/>
  <c r="AM122" i="8"/>
  <c r="AA122" i="8"/>
  <c r="O122" i="8"/>
  <c r="AQ118" i="8"/>
  <c r="AD118" i="8"/>
  <c r="Q118" i="8"/>
  <c r="D118" i="8"/>
  <c r="W117" i="8"/>
  <c r="AI117" i="8"/>
  <c r="AN116" i="8"/>
  <c r="AA116" i="8"/>
  <c r="N116" i="8"/>
  <c r="AR115" i="8"/>
  <c r="AD115" i="8"/>
  <c r="P115" i="8"/>
  <c r="B115" i="8"/>
  <c r="AE114" i="8"/>
  <c r="Q114" i="8"/>
  <c r="D114" i="8"/>
  <c r="AG113" i="8"/>
  <c r="O113" i="8"/>
  <c r="AR112" i="8"/>
  <c r="AC112" i="8"/>
  <c r="AD110" i="8"/>
  <c r="X106" i="8"/>
  <c r="AJ106" i="8"/>
  <c r="Y106" i="8"/>
  <c r="AK106" i="8"/>
  <c r="C106" i="8"/>
  <c r="O106" i="8"/>
  <c r="AA106" i="8"/>
  <c r="AM106" i="8"/>
  <c r="AL104" i="8"/>
  <c r="V104" i="8"/>
  <c r="B104" i="8"/>
  <c r="AF100" i="8"/>
  <c r="N100" i="8"/>
  <c r="AH97" i="8"/>
  <c r="R97" i="8"/>
  <c r="B97" i="8"/>
  <c r="AI95" i="8"/>
  <c r="O95" i="8"/>
  <c r="X94" i="8"/>
  <c r="AJ94" i="8"/>
  <c r="Y94" i="8"/>
  <c r="AK94" i="8"/>
  <c r="C94" i="8"/>
  <c r="O94" i="8"/>
  <c r="AA94" i="8"/>
  <c r="AM94" i="8"/>
  <c r="D94" i="8"/>
  <c r="P94" i="8"/>
  <c r="AB94" i="8"/>
  <c r="AN94" i="8"/>
  <c r="AL92" i="8"/>
  <c r="U92" i="8"/>
  <c r="AP91" i="8"/>
  <c r="R91" i="8"/>
  <c r="X88" i="8"/>
  <c r="AJ88" i="8"/>
  <c r="Y88" i="8"/>
  <c r="AK88" i="8"/>
  <c r="B88" i="8"/>
  <c r="N88" i="8"/>
  <c r="Z88" i="8"/>
  <c r="AL88" i="8"/>
  <c r="C88" i="8"/>
  <c r="O88" i="8"/>
  <c r="AA88" i="8"/>
  <c r="AM88" i="8"/>
  <c r="D88" i="8"/>
  <c r="P88" i="8"/>
  <c r="AB88" i="8"/>
  <c r="AN88" i="8"/>
  <c r="G88" i="8"/>
  <c r="S88" i="8"/>
  <c r="AE88" i="8"/>
  <c r="AQ88" i="8"/>
  <c r="AS86" i="8"/>
  <c r="U86" i="8"/>
  <c r="AP85" i="8"/>
  <c r="R85" i="8"/>
  <c r="AC82" i="8"/>
  <c r="E82" i="8"/>
  <c r="AC79" i="8"/>
  <c r="E79" i="8"/>
  <c r="T73" i="8"/>
  <c r="AE72" i="8"/>
  <c r="G72" i="8"/>
  <c r="AI67" i="8"/>
  <c r="V60" i="8"/>
  <c r="U58" i="8"/>
  <c r="F53" i="8"/>
  <c r="R53" i="8"/>
  <c r="AD53" i="8"/>
  <c r="AP53" i="8"/>
  <c r="G53" i="8"/>
  <c r="S53" i="8"/>
  <c r="AE53" i="8"/>
  <c r="AQ53" i="8"/>
  <c r="H53" i="8"/>
  <c r="T53" i="8"/>
  <c r="AF53" i="8"/>
  <c r="AR53" i="8"/>
  <c r="Z53" i="8"/>
  <c r="AO53" i="8"/>
  <c r="AA53" i="8"/>
  <c r="AS53" i="8"/>
  <c r="AB53" i="8"/>
  <c r="N53" i="8"/>
  <c r="AC53" i="8"/>
  <c r="O53" i="8"/>
  <c r="AG53" i="8"/>
  <c r="AI53" i="8"/>
  <c r="AJ53" i="8"/>
  <c r="AK53" i="8"/>
  <c r="AL53" i="8"/>
  <c r="P53" i="8"/>
  <c r="AM53" i="8"/>
  <c r="B53" i="8"/>
  <c r="V53" i="8"/>
  <c r="C53" i="8"/>
  <c r="W53" i="8"/>
  <c r="AI47" i="8"/>
  <c r="AE100" i="8"/>
  <c r="D98" i="8"/>
  <c r="P98" i="8"/>
  <c r="AB98" i="8"/>
  <c r="AN98" i="8"/>
  <c r="E98" i="8"/>
  <c r="Q98" i="8"/>
  <c r="AC98" i="8"/>
  <c r="AO98" i="8"/>
  <c r="G98" i="8"/>
  <c r="S98" i="8"/>
  <c r="AE98" i="8"/>
  <c r="AQ98" i="8"/>
  <c r="H98" i="8"/>
  <c r="T98" i="8"/>
  <c r="AF98" i="8"/>
  <c r="AR98" i="8"/>
  <c r="AG97" i="8"/>
  <c r="Q97" i="8"/>
  <c r="AK92" i="8"/>
  <c r="O92" i="8"/>
  <c r="D89" i="8"/>
  <c r="P89" i="8"/>
  <c r="AB89" i="8"/>
  <c r="AN89" i="8"/>
  <c r="E89" i="8"/>
  <c r="Q89" i="8"/>
  <c r="AC89" i="8"/>
  <c r="AO89" i="8"/>
  <c r="F89" i="8"/>
  <c r="R89" i="8"/>
  <c r="AD89" i="8"/>
  <c r="AP89" i="8"/>
  <c r="G89" i="8"/>
  <c r="S89" i="8"/>
  <c r="AE89" i="8"/>
  <c r="AQ89" i="8"/>
  <c r="H89" i="8"/>
  <c r="T89" i="8"/>
  <c r="AF89" i="8"/>
  <c r="AR89" i="8"/>
  <c r="W89" i="8"/>
  <c r="AI89" i="8"/>
  <c r="AM86" i="8"/>
  <c r="O86" i="8"/>
  <c r="D83" i="8"/>
  <c r="P83" i="8"/>
  <c r="AB83" i="8"/>
  <c r="AN83" i="8"/>
  <c r="E83" i="8"/>
  <c r="Q83" i="8"/>
  <c r="AC83" i="8"/>
  <c r="AO83" i="8"/>
  <c r="F83" i="8"/>
  <c r="R83" i="8"/>
  <c r="AD83" i="8"/>
  <c r="AP83" i="8"/>
  <c r="G83" i="8"/>
  <c r="S83" i="8"/>
  <c r="AE83" i="8"/>
  <c r="AQ83" i="8"/>
  <c r="H83" i="8"/>
  <c r="T83" i="8"/>
  <c r="AF83" i="8"/>
  <c r="AR83" i="8"/>
  <c r="W83" i="8"/>
  <c r="AI83" i="8"/>
  <c r="W77" i="8"/>
  <c r="C77" i="8"/>
  <c r="O77" i="8"/>
  <c r="AB77" i="8"/>
  <c r="AN77" i="8"/>
  <c r="D77" i="8"/>
  <c r="P77" i="8"/>
  <c r="AC77" i="8"/>
  <c r="AO77" i="8"/>
  <c r="E77" i="8"/>
  <c r="Q77" i="8"/>
  <c r="AD77" i="8"/>
  <c r="AP77" i="8"/>
  <c r="F77" i="8"/>
  <c r="R77" i="8"/>
  <c r="AE77" i="8"/>
  <c r="AQ77" i="8"/>
  <c r="G77" i="8"/>
  <c r="S77" i="8"/>
  <c r="AF77" i="8"/>
  <c r="AR77" i="8"/>
  <c r="V77" i="8"/>
  <c r="AI77" i="8"/>
  <c r="X77" i="8"/>
  <c r="AJ77" i="8"/>
  <c r="AF67" i="8"/>
  <c r="S60" i="8"/>
  <c r="Q47" i="8"/>
  <c r="W57" i="8"/>
  <c r="AI57" i="8"/>
  <c r="X57" i="8"/>
  <c r="AJ57" i="8"/>
  <c r="Y57" i="8"/>
  <c r="AK57" i="8"/>
  <c r="B57" i="8"/>
  <c r="N57" i="8"/>
  <c r="Z57" i="8"/>
  <c r="AL57" i="8"/>
  <c r="C57" i="8"/>
  <c r="O57" i="8"/>
  <c r="AA57" i="8"/>
  <c r="AM57" i="8"/>
  <c r="B55" i="8"/>
  <c r="N55" i="8"/>
  <c r="Z55" i="8"/>
  <c r="AL55" i="8"/>
  <c r="C55" i="8"/>
  <c r="O55" i="8"/>
  <c r="AA55" i="8"/>
  <c r="AM55" i="8"/>
  <c r="D55" i="8"/>
  <c r="P55" i="8"/>
  <c r="AB55" i="8"/>
  <c r="AN55" i="8"/>
  <c r="AE55" i="8"/>
  <c r="Q55" i="8"/>
  <c r="AF55" i="8"/>
  <c r="R55" i="8"/>
  <c r="AG55" i="8"/>
  <c r="S55" i="8"/>
  <c r="AH55" i="8"/>
  <c r="E55" i="8"/>
  <c r="T55" i="8"/>
  <c r="AI55" i="8"/>
  <c r="V42" i="8"/>
  <c r="AH42" i="8"/>
  <c r="W42" i="8"/>
  <c r="AI42" i="8"/>
  <c r="X42" i="8"/>
  <c r="AJ42" i="8"/>
  <c r="Y42" i="8"/>
  <c r="AK42" i="8"/>
  <c r="E42" i="8"/>
  <c r="Q42" i="8"/>
  <c r="AC42" i="8"/>
  <c r="AO42" i="8"/>
  <c r="B42" i="8"/>
  <c r="O42" i="8"/>
  <c r="AG42" i="8"/>
  <c r="C42" i="8"/>
  <c r="P42" i="8"/>
  <c r="AL42" i="8"/>
  <c r="D42" i="8"/>
  <c r="R42" i="8"/>
  <c r="AM42" i="8"/>
  <c r="F42" i="8"/>
  <c r="S42" i="8"/>
  <c r="AN42" i="8"/>
  <c r="G42" i="8"/>
  <c r="T42" i="8"/>
  <c r="AP42" i="8"/>
  <c r="AA42" i="8"/>
  <c r="AS42" i="8"/>
  <c r="AM90" i="8"/>
  <c r="AA90" i="8"/>
  <c r="O90" i="8"/>
  <c r="C90" i="8"/>
  <c r="AM87" i="8"/>
  <c r="AA87" i="8"/>
  <c r="O87" i="8"/>
  <c r="C87" i="8"/>
  <c r="AM84" i="8"/>
  <c r="AA84" i="8"/>
  <c r="O84" i="8"/>
  <c r="C84" i="8"/>
  <c r="AM81" i="8"/>
  <c r="AA81" i="8"/>
  <c r="O81" i="8"/>
  <c r="C81" i="8"/>
  <c r="AM78" i="8"/>
  <c r="AA78" i="8"/>
  <c r="O78" i="8"/>
  <c r="C78" i="8"/>
  <c r="AR75" i="8"/>
  <c r="AD75" i="8"/>
  <c r="P75" i="8"/>
  <c r="B75" i="8"/>
  <c r="C70" i="8"/>
  <c r="O70" i="8"/>
  <c r="AA70" i="8"/>
  <c r="AM70" i="8"/>
  <c r="D70" i="8"/>
  <c r="P70" i="8"/>
  <c r="AB70" i="8"/>
  <c r="AN70" i="8"/>
  <c r="E70" i="8"/>
  <c r="Q70" i="8"/>
  <c r="AC70" i="8"/>
  <c r="AO70" i="8"/>
  <c r="F70" i="8"/>
  <c r="R70" i="8"/>
  <c r="AD70" i="8"/>
  <c r="AP70" i="8"/>
  <c r="G70" i="8"/>
  <c r="S70" i="8"/>
  <c r="AE70" i="8"/>
  <c r="AQ70" i="8"/>
  <c r="AR57" i="8"/>
  <c r="V57" i="8"/>
  <c r="H57" i="8"/>
  <c r="AD55" i="8"/>
  <c r="H55" i="8"/>
  <c r="AF42" i="8"/>
  <c r="H42" i="8"/>
  <c r="W69" i="8"/>
  <c r="AI69" i="8"/>
  <c r="X69" i="8"/>
  <c r="AJ69" i="8"/>
  <c r="Y69" i="8"/>
  <c r="AK69" i="8"/>
  <c r="B69" i="8"/>
  <c r="N69" i="8"/>
  <c r="Z69" i="8"/>
  <c r="AL69" i="8"/>
  <c r="C69" i="8"/>
  <c r="O69" i="8"/>
  <c r="AA69" i="8"/>
  <c r="AM69" i="8"/>
  <c r="AO57" i="8"/>
  <c r="S57" i="8"/>
  <c r="E57" i="8"/>
  <c r="X55" i="8"/>
  <c r="AB42" i="8"/>
  <c r="AI111" i="8"/>
  <c r="W111" i="8"/>
  <c r="AI108" i="8"/>
  <c r="W108" i="8"/>
  <c r="AI105" i="8"/>
  <c r="W105" i="8"/>
  <c r="AI102" i="8"/>
  <c r="W102" i="8"/>
  <c r="AI99" i="8"/>
  <c r="W99" i="8"/>
  <c r="AI90" i="8"/>
  <c r="W90" i="8"/>
  <c r="AI87" i="8"/>
  <c r="W87" i="8"/>
  <c r="AI84" i="8"/>
  <c r="W84" i="8"/>
  <c r="AI81" i="8"/>
  <c r="W81" i="8"/>
  <c r="AI78" i="8"/>
  <c r="W78" i="8"/>
  <c r="AN75" i="8"/>
  <c r="X75" i="8"/>
  <c r="AR70" i="8"/>
  <c r="V70" i="8"/>
  <c r="AR69" i="8"/>
  <c r="V69" i="8"/>
  <c r="H69" i="8"/>
  <c r="C64" i="8"/>
  <c r="O64" i="8"/>
  <c r="AA64" i="8"/>
  <c r="AM64" i="8"/>
  <c r="D64" i="8"/>
  <c r="P64" i="8"/>
  <c r="AB64" i="8"/>
  <c r="AN64" i="8"/>
  <c r="E64" i="8"/>
  <c r="Q64" i="8"/>
  <c r="AC64" i="8"/>
  <c r="AO64" i="8"/>
  <c r="F64" i="8"/>
  <c r="R64" i="8"/>
  <c r="AD64" i="8"/>
  <c r="AP64" i="8"/>
  <c r="G64" i="8"/>
  <c r="S64" i="8"/>
  <c r="AE64" i="8"/>
  <c r="AQ64" i="8"/>
  <c r="AE63" i="8"/>
  <c r="AG61" i="8"/>
  <c r="AN57" i="8"/>
  <c r="R57" i="8"/>
  <c r="D57" i="8"/>
  <c r="W55" i="8"/>
  <c r="AP49" i="8"/>
  <c r="Z42" i="8"/>
  <c r="AH90" i="8"/>
  <c r="AH87" i="8"/>
  <c r="AH84" i="8"/>
  <c r="AH81" i="8"/>
  <c r="AH78" i="8"/>
  <c r="E76" i="8"/>
  <c r="Q76" i="8"/>
  <c r="G76" i="8"/>
  <c r="S76" i="8"/>
  <c r="AE76" i="8"/>
  <c r="AQ76" i="8"/>
  <c r="AL75" i="8"/>
  <c r="AL70" i="8"/>
  <c r="U70" i="8"/>
  <c r="AQ69" i="8"/>
  <c r="U69" i="8"/>
  <c r="G69" i="8"/>
  <c r="W66" i="8"/>
  <c r="AI66" i="8"/>
  <c r="X66" i="8"/>
  <c r="AJ66" i="8"/>
  <c r="Y66" i="8"/>
  <c r="AK66" i="8"/>
  <c r="B66" i="8"/>
  <c r="N66" i="8"/>
  <c r="Z66" i="8"/>
  <c r="AL66" i="8"/>
  <c r="C66" i="8"/>
  <c r="O66" i="8"/>
  <c r="AA66" i="8"/>
  <c r="AM66" i="8"/>
  <c r="Y64" i="8"/>
  <c r="H64" i="8"/>
  <c r="AH57" i="8"/>
  <c r="Q57" i="8"/>
  <c r="AS55" i="8"/>
  <c r="V55" i="8"/>
  <c r="V48" i="8"/>
  <c r="AH48" i="8"/>
  <c r="W48" i="8"/>
  <c r="AI48" i="8"/>
  <c r="X48" i="8"/>
  <c r="AJ48" i="8"/>
  <c r="AA48" i="8"/>
  <c r="AP48" i="8"/>
  <c r="AB48" i="8"/>
  <c r="AQ48" i="8"/>
  <c r="B48" i="8"/>
  <c r="N48" i="8"/>
  <c r="AC48" i="8"/>
  <c r="AR48" i="8"/>
  <c r="C48" i="8"/>
  <c r="O48" i="8"/>
  <c r="AD48" i="8"/>
  <c r="AS48" i="8"/>
  <c r="D48" i="8"/>
  <c r="P48" i="8"/>
  <c r="AE48" i="8"/>
  <c r="U42" i="8"/>
  <c r="V39" i="8"/>
  <c r="AH39" i="8"/>
  <c r="W39" i="8"/>
  <c r="AI39" i="8"/>
  <c r="X39" i="8"/>
  <c r="AJ39" i="8"/>
  <c r="Y39" i="8"/>
  <c r="AK39" i="8"/>
  <c r="E39" i="8"/>
  <c r="Q39" i="8"/>
  <c r="AC39" i="8"/>
  <c r="AO39" i="8"/>
  <c r="AB39" i="8"/>
  <c r="AD39" i="8"/>
  <c r="AE39" i="8"/>
  <c r="N39" i="8"/>
  <c r="AF39" i="8"/>
  <c r="B39" i="8"/>
  <c r="O39" i="8"/>
  <c r="AG39" i="8"/>
  <c r="F39" i="8"/>
  <c r="S39" i="8"/>
  <c r="AN39" i="8"/>
  <c r="Y75" i="8"/>
  <c r="AK75" i="8"/>
  <c r="C75" i="8"/>
  <c r="O75" i="8"/>
  <c r="AA75" i="8"/>
  <c r="AM75" i="8"/>
  <c r="AP69" i="8"/>
  <c r="T69" i="8"/>
  <c r="F69" i="8"/>
  <c r="C61" i="8"/>
  <c r="O61" i="8"/>
  <c r="AA61" i="8"/>
  <c r="AM61" i="8"/>
  <c r="D61" i="8"/>
  <c r="P61" i="8"/>
  <c r="AB61" i="8"/>
  <c r="AN61" i="8"/>
  <c r="E61" i="8"/>
  <c r="Q61" i="8"/>
  <c r="AC61" i="8"/>
  <c r="AO61" i="8"/>
  <c r="F61" i="8"/>
  <c r="R61" i="8"/>
  <c r="AD61" i="8"/>
  <c r="AP61" i="8"/>
  <c r="G61" i="8"/>
  <c r="S61" i="8"/>
  <c r="AE61" i="8"/>
  <c r="AQ61" i="8"/>
  <c r="AG57" i="8"/>
  <c r="P57" i="8"/>
  <c r="AR55" i="8"/>
  <c r="U55" i="8"/>
  <c r="N42" i="8"/>
  <c r="V33" i="8"/>
  <c r="AH33" i="8"/>
  <c r="W33" i="8"/>
  <c r="AI33" i="8"/>
  <c r="X33" i="8"/>
  <c r="AJ33" i="8"/>
  <c r="Y33" i="8"/>
  <c r="AK33" i="8"/>
  <c r="E33" i="8"/>
  <c r="Q33" i="8"/>
  <c r="AC33" i="8"/>
  <c r="AO33" i="8"/>
  <c r="B33" i="8"/>
  <c r="O33" i="8"/>
  <c r="AG33" i="8"/>
  <c r="C33" i="8"/>
  <c r="P33" i="8"/>
  <c r="AL33" i="8"/>
  <c r="D33" i="8"/>
  <c r="R33" i="8"/>
  <c r="AM33" i="8"/>
  <c r="F33" i="8"/>
  <c r="S33" i="8"/>
  <c r="AN33" i="8"/>
  <c r="G33" i="8"/>
  <c r="T33" i="8"/>
  <c r="AP33" i="8"/>
  <c r="AA33" i="8"/>
  <c r="AS33" i="8"/>
  <c r="AB33" i="8"/>
  <c r="AR111" i="8"/>
  <c r="AF111" i="8"/>
  <c r="T111" i="8"/>
  <c r="AR108" i="8"/>
  <c r="AF108" i="8"/>
  <c r="T108" i="8"/>
  <c r="AR105" i="8"/>
  <c r="AF105" i="8"/>
  <c r="T105" i="8"/>
  <c r="AR102" i="8"/>
  <c r="AF102" i="8"/>
  <c r="T102" i="8"/>
  <c r="AR99" i="8"/>
  <c r="AF99" i="8"/>
  <c r="T99" i="8"/>
  <c r="T96" i="8"/>
  <c r="H96" i="8"/>
  <c r="AR93" i="8"/>
  <c r="AF93" i="8"/>
  <c r="T93" i="8"/>
  <c r="H93" i="8"/>
  <c r="AR90" i="8"/>
  <c r="AF90" i="8"/>
  <c r="T90" i="8"/>
  <c r="H90" i="8"/>
  <c r="AR87" i="8"/>
  <c r="AF87" i="8"/>
  <c r="T87" i="8"/>
  <c r="H87" i="8"/>
  <c r="AR84" i="8"/>
  <c r="AF84" i="8"/>
  <c r="T84" i="8"/>
  <c r="H84" i="8"/>
  <c r="AR81" i="8"/>
  <c r="AF81" i="8"/>
  <c r="T81" i="8"/>
  <c r="H81" i="8"/>
  <c r="AR78" i="8"/>
  <c r="AF78" i="8"/>
  <c r="T78" i="8"/>
  <c r="H78" i="8"/>
  <c r="AI75" i="8"/>
  <c r="U75" i="8"/>
  <c r="H75" i="8"/>
  <c r="AJ70" i="8"/>
  <c r="N70" i="8"/>
  <c r="AO69" i="8"/>
  <c r="S69" i="8"/>
  <c r="E69" i="8"/>
  <c r="W63" i="8"/>
  <c r="AI63" i="8"/>
  <c r="X63" i="8"/>
  <c r="AJ63" i="8"/>
  <c r="Y63" i="8"/>
  <c r="AK63" i="8"/>
  <c r="B63" i="8"/>
  <c r="N63" i="8"/>
  <c r="Z63" i="8"/>
  <c r="AL63" i="8"/>
  <c r="C63" i="8"/>
  <c r="O63" i="8"/>
  <c r="AA63" i="8"/>
  <c r="AM63" i="8"/>
  <c r="Y61" i="8"/>
  <c r="H61" i="8"/>
  <c r="AF57" i="8"/>
  <c r="AQ55" i="8"/>
  <c r="B49" i="8"/>
  <c r="N49" i="8"/>
  <c r="Z49" i="8"/>
  <c r="AL49" i="8"/>
  <c r="C49" i="8"/>
  <c r="O49" i="8"/>
  <c r="AA49" i="8"/>
  <c r="AM49" i="8"/>
  <c r="D49" i="8"/>
  <c r="P49" i="8"/>
  <c r="AB49" i="8"/>
  <c r="AN49" i="8"/>
  <c r="AE49" i="8"/>
  <c r="Q49" i="8"/>
  <c r="AF49" i="8"/>
  <c r="R49" i="8"/>
  <c r="AG49" i="8"/>
  <c r="S49" i="8"/>
  <c r="AH49" i="8"/>
  <c r="E49" i="8"/>
  <c r="T49" i="8"/>
  <c r="AI49" i="8"/>
  <c r="AQ33" i="8"/>
  <c r="H33" i="8"/>
  <c r="AI74" i="8"/>
  <c r="F56" i="8"/>
  <c r="G56" i="8"/>
  <c r="S56" i="8"/>
  <c r="H56" i="8"/>
  <c r="T56" i="8"/>
  <c r="F50" i="8"/>
  <c r="R50" i="8"/>
  <c r="AD50" i="8"/>
  <c r="AP50" i="8"/>
  <c r="G50" i="8"/>
  <c r="S50" i="8"/>
  <c r="AE50" i="8"/>
  <c r="AQ50" i="8"/>
  <c r="H50" i="8"/>
  <c r="T50" i="8"/>
  <c r="AF50" i="8"/>
  <c r="AR50" i="8"/>
  <c r="AH56" i="8"/>
  <c r="V56" i="8"/>
  <c r="E56" i="8"/>
  <c r="V51" i="8"/>
  <c r="AH51" i="8"/>
  <c r="W51" i="8"/>
  <c r="AI51" i="8"/>
  <c r="X51" i="8"/>
  <c r="AJ51" i="8"/>
  <c r="AL50" i="8"/>
  <c r="W50" i="8"/>
  <c r="E50" i="8"/>
  <c r="V45" i="8"/>
  <c r="AH45" i="8"/>
  <c r="W45" i="8"/>
  <c r="AI45" i="8"/>
  <c r="X45" i="8"/>
  <c r="AJ45" i="8"/>
  <c r="AS56" i="8"/>
  <c r="AG56" i="8"/>
  <c r="U56" i="8"/>
  <c r="D56" i="8"/>
  <c r="B52" i="8"/>
  <c r="N52" i="8"/>
  <c r="Z52" i="8"/>
  <c r="AL52" i="8"/>
  <c r="C52" i="8"/>
  <c r="O52" i="8"/>
  <c r="AA52" i="8"/>
  <c r="AM52" i="8"/>
  <c r="D52" i="8"/>
  <c r="P52" i="8"/>
  <c r="AB52" i="8"/>
  <c r="AN52" i="8"/>
  <c r="AL51" i="8"/>
  <c r="T51" i="8"/>
  <c r="H51" i="8"/>
  <c r="AK50" i="8"/>
  <c r="V50" i="8"/>
  <c r="D50" i="8"/>
  <c r="B46" i="8"/>
  <c r="N46" i="8"/>
  <c r="Z46" i="8"/>
  <c r="AL46" i="8"/>
  <c r="C46" i="8"/>
  <c r="O46" i="8"/>
  <c r="AA46" i="8"/>
  <c r="AM46" i="8"/>
  <c r="D46" i="8"/>
  <c r="P46" i="8"/>
  <c r="AB46" i="8"/>
  <c r="AN46" i="8"/>
  <c r="AL45" i="8"/>
  <c r="T45" i="8"/>
  <c r="H45" i="8"/>
  <c r="V36" i="8"/>
  <c r="AH36" i="8"/>
  <c r="W36" i="8"/>
  <c r="AI36" i="8"/>
  <c r="X36" i="8"/>
  <c r="AJ36" i="8"/>
  <c r="Y36" i="8"/>
  <c r="AK36" i="8"/>
  <c r="E36" i="8"/>
  <c r="Q36" i="8"/>
  <c r="AC36" i="8"/>
  <c r="AO36" i="8"/>
  <c r="AR71" i="8"/>
  <c r="AF71" i="8"/>
  <c r="T71" i="8"/>
  <c r="H71" i="8"/>
  <c r="AR56" i="8"/>
  <c r="AF56" i="8"/>
  <c r="R56" i="8"/>
  <c r="C56" i="8"/>
  <c r="AJ50" i="8"/>
  <c r="U50" i="8"/>
  <c r="C50" i="8"/>
  <c r="AQ71" i="8"/>
  <c r="AE71" i="8"/>
  <c r="S71" i="8"/>
  <c r="G71" i="8"/>
  <c r="AQ56" i="8"/>
  <c r="AE56" i="8"/>
  <c r="Q56" i="8"/>
  <c r="B56" i="8"/>
  <c r="AG51" i="8"/>
  <c r="R51" i="8"/>
  <c r="F51" i="8"/>
  <c r="AI50" i="8"/>
  <c r="Q50" i="8"/>
  <c r="B50" i="8"/>
  <c r="AG45" i="8"/>
  <c r="R45" i="8"/>
  <c r="F45" i="8"/>
  <c r="AO43" i="8"/>
  <c r="AC43" i="8"/>
  <c r="Q43" i="8"/>
  <c r="E43" i="8"/>
  <c r="AO40" i="8"/>
  <c r="AC40" i="8"/>
  <c r="Q40" i="8"/>
  <c r="E40" i="8"/>
  <c r="AO37" i="8"/>
  <c r="AC37" i="8"/>
  <c r="Q37" i="8"/>
  <c r="E37" i="8"/>
  <c r="AO34" i="8"/>
  <c r="AC34" i="8"/>
  <c r="Q34" i="8"/>
  <c r="E34" i="8"/>
  <c r="AO31" i="8"/>
  <c r="AC31" i="8"/>
  <c r="Q31" i="8"/>
  <c r="E31" i="8"/>
  <c r="AR44" i="8"/>
  <c r="AF44" i="8"/>
  <c r="T44" i="8"/>
  <c r="H44" i="8"/>
  <c r="AN43" i="8"/>
  <c r="AB43" i="8"/>
  <c r="P43" i="8"/>
  <c r="D43" i="8"/>
  <c r="AR41" i="8"/>
  <c r="AF41" i="8"/>
  <c r="T41" i="8"/>
  <c r="H41" i="8"/>
  <c r="AN40" i="8"/>
  <c r="AB40" i="8"/>
  <c r="P40" i="8"/>
  <c r="D40" i="8"/>
  <c r="AR38" i="8"/>
  <c r="AF38" i="8"/>
  <c r="T38" i="8"/>
  <c r="H38" i="8"/>
  <c r="AN37" i="8"/>
  <c r="AB37" i="8"/>
  <c r="P37" i="8"/>
  <c r="D37" i="8"/>
  <c r="AR35" i="8"/>
  <c r="AF35" i="8"/>
  <c r="T35" i="8"/>
  <c r="H35" i="8"/>
  <c r="AN34" i="8"/>
  <c r="AB34" i="8"/>
  <c r="P34" i="8"/>
  <c r="D34" i="8"/>
  <c r="AR32" i="8"/>
  <c r="AF32" i="8"/>
  <c r="T32" i="8"/>
  <c r="H32" i="8"/>
  <c r="AN31" i="8"/>
  <c r="AB31" i="8"/>
  <c r="P31" i="8"/>
  <c r="D31" i="8"/>
  <c r="AQ44" i="8"/>
  <c r="AE44" i="8"/>
  <c r="S44" i="8"/>
  <c r="G44" i="8"/>
  <c r="AM43" i="8"/>
  <c r="AA43" i="8"/>
  <c r="O43" i="8"/>
  <c r="C43" i="8"/>
  <c r="AQ41" i="8"/>
  <c r="AE41" i="8"/>
  <c r="S41" i="8"/>
  <c r="G41" i="8"/>
  <c r="AM40" i="8"/>
  <c r="AA40" i="8"/>
  <c r="O40" i="8"/>
  <c r="C40" i="8"/>
  <c r="AQ38" i="8"/>
  <c r="AE38" i="8"/>
  <c r="S38" i="8"/>
  <c r="G38" i="8"/>
  <c r="AM37" i="8"/>
  <c r="AA37" i="8"/>
  <c r="O37" i="8"/>
  <c r="C37" i="8"/>
  <c r="AQ35" i="8"/>
  <c r="AE35" i="8"/>
  <c r="S35" i="8"/>
  <c r="G35" i="8"/>
  <c r="AM34" i="8"/>
  <c r="AA34" i="8"/>
  <c r="O34" i="8"/>
  <c r="C34" i="8"/>
  <c r="AQ32" i="8"/>
  <c r="AE32" i="8"/>
  <c r="S32" i="8"/>
  <c r="G32" i="8"/>
  <c r="AM31" i="8"/>
  <c r="AA31" i="8"/>
  <c r="O31" i="8"/>
  <c r="C31" i="8"/>
  <c r="AP44" i="8"/>
  <c r="AD44" i="8"/>
  <c r="R44" i="8"/>
  <c r="F44" i="8"/>
  <c r="AL43" i="8"/>
  <c r="Z43" i="8"/>
  <c r="N43" i="8"/>
  <c r="B43" i="8"/>
  <c r="AP41" i="8"/>
  <c r="AD41" i="8"/>
  <c r="R41" i="8"/>
  <c r="F41" i="8"/>
  <c r="AL40" i="8"/>
  <c r="Z40" i="8"/>
  <c r="N40" i="8"/>
  <c r="B40" i="8"/>
  <c r="AP38" i="8"/>
  <c r="AD38" i="8"/>
  <c r="R38" i="8"/>
  <c r="F38" i="8"/>
  <c r="AL37" i="8"/>
  <c r="Z37" i="8"/>
  <c r="N37" i="8"/>
  <c r="B37" i="8"/>
  <c r="AP35" i="8"/>
  <c r="AD35" i="8"/>
  <c r="R35" i="8"/>
  <c r="AL34" i="8"/>
  <c r="Z34" i="8"/>
  <c r="N34" i="8"/>
  <c r="AP32" i="8"/>
  <c r="AD32" i="8"/>
  <c r="R32" i="8"/>
  <c r="AL31" i="8"/>
  <c r="Z31" i="8"/>
  <c r="N31" i="8"/>
  <c r="Z28" i="6"/>
  <c r="Z29" i="6"/>
  <c r="Z30" i="6"/>
  <c r="Z31" i="6"/>
  <c r="Z32" i="6"/>
  <c r="Z33" i="6"/>
  <c r="Z34" i="6"/>
  <c r="Z35" i="6"/>
  <c r="Z36" i="6"/>
  <c r="Z37" i="6"/>
  <c r="Z38" i="6"/>
  <c r="Z39" i="6"/>
  <c r="Z40" i="6"/>
  <c r="Z41" i="6"/>
  <c r="Z42" i="6"/>
  <c r="Z43" i="6"/>
  <c r="Z44" i="6"/>
  <c r="Z45" i="6"/>
  <c r="Z46" i="6"/>
  <c r="Z47" i="6"/>
  <c r="Z48" i="6"/>
  <c r="Z49" i="6"/>
  <c r="Z50" i="6"/>
  <c r="Z51" i="6"/>
  <c r="Z52" i="6"/>
  <c r="Z53" i="6"/>
  <c r="Z54" i="6"/>
  <c r="Z55" i="6"/>
  <c r="Z56" i="6"/>
  <c r="Z57" i="6"/>
  <c r="Z58" i="6"/>
  <c r="Z59" i="6"/>
  <c r="Z60" i="6"/>
  <c r="Z61" i="6"/>
  <c r="Z62" i="6"/>
  <c r="Z63" i="6"/>
  <c r="Z64" i="6"/>
  <c r="Z65" i="6"/>
  <c r="Z66" i="6"/>
  <c r="Z67" i="6"/>
  <c r="Z68" i="6"/>
  <c r="Z69" i="6"/>
  <c r="Z70" i="6"/>
  <c r="Z71" i="6"/>
  <c r="Z72" i="6"/>
  <c r="Z73" i="6"/>
  <c r="Z74" i="6"/>
  <c r="Z75" i="6"/>
  <c r="Z76" i="6"/>
  <c r="Z77" i="6"/>
  <c r="Z78" i="6"/>
  <c r="Z79" i="6"/>
  <c r="Z80" i="6"/>
  <c r="Z81" i="6"/>
  <c r="Z82" i="6"/>
  <c r="Z83" i="6"/>
  <c r="Z84" i="6"/>
  <c r="Z85" i="6"/>
  <c r="Z86" i="6"/>
  <c r="Z87" i="6"/>
  <c r="Z88" i="6"/>
  <c r="Z89" i="6"/>
  <c r="Z90" i="6"/>
  <c r="Z91" i="6"/>
  <c r="Z92" i="6"/>
  <c r="Z93" i="6"/>
  <c r="Z94" i="6"/>
  <c r="Z95" i="6"/>
  <c r="Z96" i="6"/>
  <c r="Z97" i="6"/>
  <c r="Z98" i="6"/>
  <c r="Z99" i="6"/>
  <c r="Z100" i="6"/>
  <c r="Z101" i="6"/>
  <c r="Z102" i="6"/>
  <c r="Z103" i="6"/>
  <c r="Z104" i="6"/>
  <c r="Z105" i="6"/>
  <c r="Z106" i="6"/>
  <c r="Z107" i="6"/>
  <c r="Z108" i="6"/>
  <c r="Z109" i="6"/>
  <c r="Z110" i="6"/>
  <c r="Z111" i="6"/>
  <c r="Z112" i="6"/>
  <c r="Z113" i="6"/>
  <c r="Z114" i="6"/>
  <c r="Z115" i="6"/>
  <c r="Z116" i="6"/>
  <c r="Z117" i="6"/>
  <c r="Z118" i="6"/>
  <c r="Z119" i="6"/>
  <c r="Z120" i="6"/>
  <c r="Z121" i="6"/>
  <c r="Z122" i="6"/>
  <c r="Z123" i="6"/>
  <c r="Z124" i="6"/>
  <c r="Z125" i="6"/>
  <c r="Z126" i="6"/>
  <c r="Z127" i="6"/>
  <c r="Z128" i="6"/>
  <c r="Z129" i="6"/>
  <c r="Z130" i="6"/>
  <c r="Z131" i="6"/>
  <c r="Z132" i="6"/>
  <c r="Z133" i="6"/>
  <c r="Z134" i="6"/>
  <c r="Z135" i="6"/>
  <c r="Z136" i="6"/>
  <c r="Z137" i="6"/>
  <c r="Z138" i="6"/>
  <c r="Z139" i="6"/>
  <c r="Z140" i="6"/>
  <c r="Z141" i="6"/>
  <c r="Z142" i="6"/>
  <c r="Z143" i="6"/>
  <c r="Z144" i="6"/>
  <c r="Z145" i="6"/>
  <c r="Z146" i="6"/>
  <c r="Z147" i="6"/>
  <c r="Z148" i="6"/>
  <c r="Z149" i="6"/>
  <c r="Z150" i="6"/>
  <c r="Z151" i="6"/>
  <c r="Z152" i="6"/>
  <c r="Z153" i="6"/>
  <c r="Z154" i="6"/>
  <c r="Z155" i="6"/>
  <c r="Z156" i="6"/>
  <c r="Z157" i="6"/>
  <c r="Z158" i="6"/>
  <c r="Z159" i="6"/>
  <c r="Z160" i="6"/>
  <c r="Z161" i="6"/>
  <c r="Z162" i="6"/>
  <c r="Z163" i="6"/>
  <c r="Z164" i="6"/>
  <c r="Z165" i="6"/>
  <c r="Z166" i="6"/>
  <c r="Z167" i="6"/>
  <c r="Z168" i="6"/>
  <c r="Z169" i="6"/>
  <c r="Z170" i="6"/>
  <c r="Z171" i="6"/>
  <c r="Z172" i="6"/>
  <c r="Z173" i="6"/>
  <c r="Z174" i="6"/>
  <c r="Z175" i="6"/>
  <c r="Z176" i="6"/>
  <c r="Z177" i="6"/>
  <c r="Z178" i="6"/>
  <c r="Z179" i="6"/>
  <c r="Z180" i="6"/>
  <c r="Z181" i="6"/>
  <c r="Z182" i="6"/>
  <c r="Z183" i="6"/>
  <c r="Z184" i="6"/>
  <c r="Z185" i="6"/>
  <c r="Z186" i="6"/>
  <c r="Z187" i="6"/>
  <c r="Z188" i="6"/>
  <c r="Z189" i="6"/>
  <c r="Z190" i="6"/>
  <c r="Z191" i="6"/>
  <c r="Z192" i="6"/>
  <c r="Z193" i="6"/>
  <c r="Z194" i="6"/>
  <c r="Z195" i="6"/>
  <c r="Z196" i="6"/>
  <c r="Z197" i="6"/>
  <c r="Z198" i="6"/>
  <c r="Z199" i="6"/>
  <c r="Z200" i="6"/>
  <c r="Z201" i="6"/>
  <c r="Z202" i="6"/>
  <c r="E28" i="6"/>
  <c r="K26" i="8" s="1"/>
  <c r="E29" i="6"/>
  <c r="K27" i="8" s="1"/>
  <c r="E30" i="6"/>
  <c r="K28" i="8" s="1"/>
  <c r="E31" i="6"/>
  <c r="K29" i="8" s="1"/>
  <c r="E32" i="6"/>
  <c r="K30" i="8" s="1"/>
  <c r="E33" i="6"/>
  <c r="K31" i="8" s="1"/>
  <c r="E34" i="6"/>
  <c r="K32" i="8" s="1"/>
  <c r="E35" i="6"/>
  <c r="K33" i="8" s="1"/>
  <c r="E36" i="6"/>
  <c r="K34" i="8" s="1"/>
  <c r="E37" i="6"/>
  <c r="K35" i="8" s="1"/>
  <c r="E38" i="6"/>
  <c r="K36" i="8" s="1"/>
  <c r="E39" i="6"/>
  <c r="K37" i="8" s="1"/>
  <c r="E40" i="6"/>
  <c r="K38" i="8" s="1"/>
  <c r="E41" i="6"/>
  <c r="K39" i="8" s="1"/>
  <c r="E42" i="6"/>
  <c r="K40" i="8" s="1"/>
  <c r="E43" i="6"/>
  <c r="K41" i="8" s="1"/>
  <c r="E44" i="6"/>
  <c r="K42" i="8" s="1"/>
  <c r="E45" i="6"/>
  <c r="K43" i="8" s="1"/>
  <c r="E46" i="6"/>
  <c r="K44" i="8" s="1"/>
  <c r="E47" i="6"/>
  <c r="K45" i="8" s="1"/>
  <c r="E48" i="6"/>
  <c r="K46" i="8" s="1"/>
  <c r="E49" i="6"/>
  <c r="K47" i="8" s="1"/>
  <c r="E50" i="6"/>
  <c r="K48" i="8" s="1"/>
  <c r="E51" i="6"/>
  <c r="K49" i="8" s="1"/>
  <c r="E52" i="6"/>
  <c r="K50" i="8" s="1"/>
  <c r="E53" i="6"/>
  <c r="K51" i="8" s="1"/>
  <c r="E54" i="6"/>
  <c r="K52" i="8" s="1"/>
  <c r="E55" i="6"/>
  <c r="K53" i="8" s="1"/>
  <c r="E56" i="6"/>
  <c r="K54" i="8" s="1"/>
  <c r="E57" i="6"/>
  <c r="K55" i="8" s="1"/>
  <c r="E58" i="6"/>
  <c r="K56" i="8" s="1"/>
  <c r="E59" i="6"/>
  <c r="K57" i="8" s="1"/>
  <c r="E60" i="6"/>
  <c r="K58" i="8" s="1"/>
  <c r="E61" i="6"/>
  <c r="K59" i="8" s="1"/>
  <c r="E62" i="6"/>
  <c r="K60" i="8" s="1"/>
  <c r="E63" i="6"/>
  <c r="K61" i="8" s="1"/>
  <c r="E64" i="6"/>
  <c r="K62" i="8" s="1"/>
  <c r="E65" i="6"/>
  <c r="K63" i="8" s="1"/>
  <c r="E66" i="6"/>
  <c r="K64" i="8" s="1"/>
  <c r="E67" i="6"/>
  <c r="K65" i="8" s="1"/>
  <c r="E68" i="6"/>
  <c r="K66" i="8" s="1"/>
  <c r="E69" i="6"/>
  <c r="K67" i="8" s="1"/>
  <c r="E70" i="6"/>
  <c r="K68" i="8" s="1"/>
  <c r="E71" i="6"/>
  <c r="K69" i="8" s="1"/>
  <c r="E72" i="6"/>
  <c r="K70" i="8" s="1"/>
  <c r="E73" i="6"/>
  <c r="K71" i="8" s="1"/>
  <c r="E74" i="6"/>
  <c r="K72" i="8" s="1"/>
  <c r="E75" i="6"/>
  <c r="K73" i="8" s="1"/>
  <c r="E76" i="6"/>
  <c r="K74" i="8" s="1"/>
  <c r="E77" i="6"/>
  <c r="K75" i="8" s="1"/>
  <c r="E78" i="6"/>
  <c r="K76" i="8" s="1"/>
  <c r="E79" i="6"/>
  <c r="K77" i="8" s="1"/>
  <c r="E80" i="6"/>
  <c r="K78" i="8" s="1"/>
  <c r="E81" i="6"/>
  <c r="K79" i="8" s="1"/>
  <c r="E82" i="6"/>
  <c r="K80" i="8" s="1"/>
  <c r="E83" i="6"/>
  <c r="K81" i="8" s="1"/>
  <c r="E84" i="6"/>
  <c r="K82" i="8" s="1"/>
  <c r="E85" i="6"/>
  <c r="K83" i="8" s="1"/>
  <c r="E86" i="6"/>
  <c r="K84" i="8" s="1"/>
  <c r="E87" i="6"/>
  <c r="K85" i="8" s="1"/>
  <c r="E88" i="6"/>
  <c r="K86" i="8" s="1"/>
  <c r="E89" i="6"/>
  <c r="K87" i="8" s="1"/>
  <c r="E90" i="6"/>
  <c r="K88" i="8" s="1"/>
  <c r="E91" i="6"/>
  <c r="K89" i="8" s="1"/>
  <c r="E92" i="6"/>
  <c r="K90" i="8" s="1"/>
  <c r="E93" i="6"/>
  <c r="K91" i="8" s="1"/>
  <c r="E94" i="6"/>
  <c r="K92" i="8" s="1"/>
  <c r="E95" i="6"/>
  <c r="K93" i="8" s="1"/>
  <c r="E96" i="6"/>
  <c r="K94" i="8" s="1"/>
  <c r="E97" i="6"/>
  <c r="K95" i="8" s="1"/>
  <c r="E98" i="6"/>
  <c r="K96" i="8" s="1"/>
  <c r="E99" i="6"/>
  <c r="K97" i="8" s="1"/>
  <c r="E100" i="6"/>
  <c r="K98" i="8" s="1"/>
  <c r="E101" i="6"/>
  <c r="K99" i="8" s="1"/>
  <c r="E102" i="6"/>
  <c r="K100" i="8" s="1"/>
  <c r="E103" i="6"/>
  <c r="K101" i="8" s="1"/>
  <c r="E104" i="6"/>
  <c r="K102" i="8" s="1"/>
  <c r="E105" i="6"/>
  <c r="K103" i="8" s="1"/>
  <c r="E106" i="6"/>
  <c r="K104" i="8" s="1"/>
  <c r="E107" i="6"/>
  <c r="K105" i="8" s="1"/>
  <c r="E108" i="6"/>
  <c r="K106" i="8" s="1"/>
  <c r="E109" i="6"/>
  <c r="K107" i="8" s="1"/>
  <c r="E110" i="6"/>
  <c r="K108" i="8" s="1"/>
  <c r="E111" i="6"/>
  <c r="K109" i="8" s="1"/>
  <c r="E112" i="6"/>
  <c r="K110" i="8" s="1"/>
  <c r="E113" i="6"/>
  <c r="K111" i="8" s="1"/>
  <c r="E114" i="6"/>
  <c r="K112" i="8" s="1"/>
  <c r="E115" i="6"/>
  <c r="K113" i="8" s="1"/>
  <c r="E116" i="6"/>
  <c r="K114" i="8" s="1"/>
  <c r="E117" i="6"/>
  <c r="K115" i="8" s="1"/>
  <c r="E118" i="6"/>
  <c r="K116" i="8" s="1"/>
  <c r="E119" i="6"/>
  <c r="K117" i="8" s="1"/>
  <c r="E120" i="6"/>
  <c r="K118" i="8" s="1"/>
  <c r="E121" i="6"/>
  <c r="K119" i="8" s="1"/>
  <c r="E122" i="6"/>
  <c r="K120" i="8" s="1"/>
  <c r="E123" i="6"/>
  <c r="K121" i="8" s="1"/>
  <c r="E124" i="6"/>
  <c r="K122" i="8" s="1"/>
  <c r="E125" i="6"/>
  <c r="K123" i="8" s="1"/>
  <c r="E126" i="6"/>
  <c r="K124" i="8" s="1"/>
  <c r="E127" i="6"/>
  <c r="K125" i="8" s="1"/>
  <c r="E128" i="6"/>
  <c r="K126" i="8" s="1"/>
  <c r="E129" i="6"/>
  <c r="K127" i="8" s="1"/>
  <c r="E130" i="6"/>
  <c r="K128" i="8" s="1"/>
  <c r="E131" i="6"/>
  <c r="K129" i="8" s="1"/>
  <c r="E132" i="6"/>
  <c r="K130" i="8" s="1"/>
  <c r="E133" i="6"/>
  <c r="K131" i="8" s="1"/>
  <c r="E134" i="6"/>
  <c r="K132" i="8" s="1"/>
  <c r="E135" i="6"/>
  <c r="K133" i="8" s="1"/>
  <c r="E136" i="6"/>
  <c r="K134" i="8" s="1"/>
  <c r="E137" i="6"/>
  <c r="K135" i="8" s="1"/>
  <c r="E138" i="6"/>
  <c r="K136" i="8" s="1"/>
  <c r="E139" i="6"/>
  <c r="K137" i="8" s="1"/>
  <c r="E140" i="6"/>
  <c r="K138" i="8" s="1"/>
  <c r="E141" i="6"/>
  <c r="K139" i="8" s="1"/>
  <c r="E142" i="6"/>
  <c r="K140" i="8" s="1"/>
  <c r="E143" i="6"/>
  <c r="K141" i="8" s="1"/>
  <c r="E144" i="6"/>
  <c r="K142" i="8" s="1"/>
  <c r="E145" i="6"/>
  <c r="K143" i="8" s="1"/>
  <c r="E146" i="6"/>
  <c r="K144" i="8" s="1"/>
  <c r="E147" i="6"/>
  <c r="K145" i="8" s="1"/>
  <c r="E148" i="6"/>
  <c r="K146" i="8" s="1"/>
  <c r="E149" i="6"/>
  <c r="K147" i="8" s="1"/>
  <c r="E150" i="6"/>
  <c r="K148" i="8" s="1"/>
  <c r="E151" i="6"/>
  <c r="K149" i="8" s="1"/>
  <c r="E152" i="6"/>
  <c r="K150" i="8" s="1"/>
  <c r="E153" i="6"/>
  <c r="K151" i="8" s="1"/>
  <c r="E154" i="6"/>
  <c r="K152" i="8" s="1"/>
  <c r="E155" i="6"/>
  <c r="K153" i="8" s="1"/>
  <c r="E156" i="6"/>
  <c r="K154" i="8" s="1"/>
  <c r="E157" i="6"/>
  <c r="K155" i="8" s="1"/>
  <c r="E158" i="6"/>
  <c r="K156" i="8" s="1"/>
  <c r="E159" i="6"/>
  <c r="K157" i="8" s="1"/>
  <c r="E160" i="6"/>
  <c r="K158" i="8" s="1"/>
  <c r="E161" i="6"/>
  <c r="E162" i="6"/>
  <c r="E163" i="6"/>
  <c r="E164" i="6"/>
  <c r="E165" i="6"/>
  <c r="E166" i="6"/>
  <c r="E167" i="6"/>
  <c r="E168" i="6"/>
  <c r="E169" i="6"/>
  <c r="E170" i="6"/>
  <c r="E171" i="6"/>
  <c r="E172" i="6"/>
  <c r="E173" i="6"/>
  <c r="E174" i="6"/>
  <c r="E175" i="6"/>
  <c r="E176" i="6"/>
  <c r="E177" i="6"/>
  <c r="E178" i="6"/>
  <c r="E179" i="6"/>
  <c r="E180" i="6"/>
  <c r="E181" i="6"/>
  <c r="E182" i="6"/>
  <c r="E183" i="6"/>
  <c r="E184" i="6"/>
  <c r="E185" i="6"/>
  <c r="E186" i="6"/>
  <c r="E187" i="6"/>
  <c r="E188" i="6"/>
  <c r="E189" i="6"/>
  <c r="E190" i="6"/>
  <c r="E191" i="6"/>
  <c r="E192" i="6"/>
  <c r="E193" i="6"/>
  <c r="E194" i="6"/>
  <c r="E195" i="6"/>
  <c r="E196" i="6"/>
  <c r="E197" i="6"/>
  <c r="E198" i="6"/>
  <c r="E199" i="6"/>
  <c r="E200" i="6"/>
  <c r="E201" i="6"/>
  <c r="E202" i="6"/>
  <c r="D28" i="6"/>
  <c r="J26" i="8" s="1"/>
  <c r="D29" i="6"/>
  <c r="D30" i="6"/>
  <c r="D31" i="6"/>
  <c r="J29" i="8" s="1"/>
  <c r="D32" i="6"/>
  <c r="J30" i="8" s="1"/>
  <c r="D33" i="6"/>
  <c r="J31" i="8" s="1"/>
  <c r="D34" i="6"/>
  <c r="J32" i="8" s="1"/>
  <c r="D35" i="6"/>
  <c r="J33" i="8" s="1"/>
  <c r="D36" i="6"/>
  <c r="J34" i="8" s="1"/>
  <c r="D37" i="6"/>
  <c r="J35" i="8" s="1"/>
  <c r="D38" i="6"/>
  <c r="J36" i="8" s="1"/>
  <c r="D39" i="6"/>
  <c r="J37" i="8" s="1"/>
  <c r="D40" i="6"/>
  <c r="J38" i="8" s="1"/>
  <c r="D41" i="6"/>
  <c r="D42" i="6"/>
  <c r="D43" i="6"/>
  <c r="J41" i="8" s="1"/>
  <c r="D44" i="6"/>
  <c r="J42" i="8" s="1"/>
  <c r="D45" i="6"/>
  <c r="J43" i="8" s="1"/>
  <c r="D46" i="6"/>
  <c r="J44" i="8" s="1"/>
  <c r="D47" i="6"/>
  <c r="J45" i="8" s="1"/>
  <c r="D48" i="6"/>
  <c r="J46" i="8" s="1"/>
  <c r="D49" i="6"/>
  <c r="J47" i="8" s="1"/>
  <c r="D50" i="6"/>
  <c r="J48" i="8" s="1"/>
  <c r="D51" i="6"/>
  <c r="J49" i="8" s="1"/>
  <c r="D52" i="6"/>
  <c r="J50" i="8" s="1"/>
  <c r="D53" i="6"/>
  <c r="D54" i="6"/>
  <c r="D55" i="6"/>
  <c r="J53" i="8" s="1"/>
  <c r="D56" i="6"/>
  <c r="J54" i="8" s="1"/>
  <c r="D57" i="6"/>
  <c r="J55" i="8" s="1"/>
  <c r="D58" i="6"/>
  <c r="J56" i="8" s="1"/>
  <c r="D59" i="6"/>
  <c r="J57" i="8" s="1"/>
  <c r="D60" i="6"/>
  <c r="J58" i="8" s="1"/>
  <c r="D61" i="6"/>
  <c r="J59" i="8" s="1"/>
  <c r="D62" i="6"/>
  <c r="J60" i="8" s="1"/>
  <c r="D63" i="6"/>
  <c r="J61" i="8" s="1"/>
  <c r="D64" i="6"/>
  <c r="J62" i="8" s="1"/>
  <c r="D65" i="6"/>
  <c r="D66" i="6"/>
  <c r="D67" i="6"/>
  <c r="J65" i="8" s="1"/>
  <c r="D68" i="6"/>
  <c r="J66" i="8" s="1"/>
  <c r="D69" i="6"/>
  <c r="J67" i="8" s="1"/>
  <c r="D70" i="6"/>
  <c r="J68" i="8" s="1"/>
  <c r="D71" i="6"/>
  <c r="J69" i="8" s="1"/>
  <c r="D72" i="6"/>
  <c r="J70" i="8" s="1"/>
  <c r="D73" i="6"/>
  <c r="J71" i="8" s="1"/>
  <c r="D74" i="6"/>
  <c r="J72" i="8" s="1"/>
  <c r="D75" i="6"/>
  <c r="J73" i="8" s="1"/>
  <c r="D76" i="6"/>
  <c r="J74" i="8" s="1"/>
  <c r="D77" i="6"/>
  <c r="D78" i="6"/>
  <c r="D79" i="6"/>
  <c r="J77" i="8" s="1"/>
  <c r="D80" i="6"/>
  <c r="J78" i="8" s="1"/>
  <c r="D81" i="6"/>
  <c r="J79" i="8" s="1"/>
  <c r="D82" i="6"/>
  <c r="J80" i="8" s="1"/>
  <c r="D83" i="6"/>
  <c r="J81" i="8" s="1"/>
  <c r="D84" i="6"/>
  <c r="J82" i="8" s="1"/>
  <c r="D85" i="6"/>
  <c r="J83" i="8" s="1"/>
  <c r="D86" i="6"/>
  <c r="J84" i="8" s="1"/>
  <c r="D87" i="6"/>
  <c r="J85" i="8" s="1"/>
  <c r="D88" i="6"/>
  <c r="J86" i="8" s="1"/>
  <c r="D89" i="6"/>
  <c r="D90" i="6"/>
  <c r="D91" i="6"/>
  <c r="J89" i="8" s="1"/>
  <c r="D92" i="6"/>
  <c r="J90" i="8" s="1"/>
  <c r="D93" i="6"/>
  <c r="J91" i="8" s="1"/>
  <c r="D94" i="6"/>
  <c r="J92" i="8" s="1"/>
  <c r="D95" i="6"/>
  <c r="J93" i="8" s="1"/>
  <c r="D96" i="6"/>
  <c r="J94" i="8" s="1"/>
  <c r="D97" i="6"/>
  <c r="J95" i="8" s="1"/>
  <c r="D98" i="6"/>
  <c r="J96" i="8" s="1"/>
  <c r="D99" i="6"/>
  <c r="J97" i="8" s="1"/>
  <c r="D100" i="6"/>
  <c r="J98" i="8" s="1"/>
  <c r="D101" i="6"/>
  <c r="D102" i="6"/>
  <c r="D103" i="6"/>
  <c r="J101" i="8" s="1"/>
  <c r="D104" i="6"/>
  <c r="J102" i="8" s="1"/>
  <c r="D105" i="6"/>
  <c r="J103" i="8" s="1"/>
  <c r="D106" i="6"/>
  <c r="J104" i="8" s="1"/>
  <c r="D107" i="6"/>
  <c r="J105" i="8" s="1"/>
  <c r="D108" i="6"/>
  <c r="J106" i="8" s="1"/>
  <c r="D109" i="6"/>
  <c r="J107" i="8" s="1"/>
  <c r="D110" i="6"/>
  <c r="J108" i="8" s="1"/>
  <c r="D111" i="6"/>
  <c r="J109" i="8" s="1"/>
  <c r="D112" i="6"/>
  <c r="J110" i="8" s="1"/>
  <c r="D113" i="6"/>
  <c r="D114" i="6"/>
  <c r="D115" i="6"/>
  <c r="J113" i="8" s="1"/>
  <c r="D116" i="6"/>
  <c r="J114" i="8" s="1"/>
  <c r="D117" i="6"/>
  <c r="J115" i="8" s="1"/>
  <c r="D118" i="6"/>
  <c r="J116" i="8" s="1"/>
  <c r="D119" i="6"/>
  <c r="J117" i="8" s="1"/>
  <c r="D120" i="6"/>
  <c r="J118" i="8" s="1"/>
  <c r="D121" i="6"/>
  <c r="J119" i="8" s="1"/>
  <c r="D122" i="6"/>
  <c r="J120" i="8" s="1"/>
  <c r="D123" i="6"/>
  <c r="J121" i="8" s="1"/>
  <c r="D124" i="6"/>
  <c r="J122" i="8" s="1"/>
  <c r="D125" i="6"/>
  <c r="D126" i="6"/>
  <c r="D127" i="6"/>
  <c r="J125" i="8" s="1"/>
  <c r="D128" i="6"/>
  <c r="J126" i="8" s="1"/>
  <c r="D129" i="6"/>
  <c r="J127" i="8" s="1"/>
  <c r="D130" i="6"/>
  <c r="J128" i="8" s="1"/>
  <c r="D131" i="6"/>
  <c r="J129" i="8" s="1"/>
  <c r="D132" i="6"/>
  <c r="J130" i="8" s="1"/>
  <c r="D133" i="6"/>
  <c r="J131" i="8" s="1"/>
  <c r="D134" i="6"/>
  <c r="J132" i="8" s="1"/>
  <c r="D135" i="6"/>
  <c r="J133" i="8" s="1"/>
  <c r="D136" i="6"/>
  <c r="J134" i="8" s="1"/>
  <c r="D137" i="6"/>
  <c r="D138" i="6"/>
  <c r="D139" i="6"/>
  <c r="J137" i="8" s="1"/>
  <c r="D140" i="6"/>
  <c r="J138" i="8" s="1"/>
  <c r="D141" i="6"/>
  <c r="J139" i="8" s="1"/>
  <c r="D142" i="6"/>
  <c r="J140" i="8" s="1"/>
  <c r="D143" i="6"/>
  <c r="J141" i="8" s="1"/>
  <c r="D144" i="6"/>
  <c r="J142" i="8" s="1"/>
  <c r="D145" i="6"/>
  <c r="J143" i="8" s="1"/>
  <c r="D146" i="6"/>
  <c r="J144" i="8" s="1"/>
  <c r="D147" i="6"/>
  <c r="J145" i="8" s="1"/>
  <c r="D148" i="6"/>
  <c r="J146" i="8" s="1"/>
  <c r="D149" i="6"/>
  <c r="D150" i="6"/>
  <c r="D151" i="6"/>
  <c r="J149" i="8" s="1"/>
  <c r="D152" i="6"/>
  <c r="J150" i="8" s="1"/>
  <c r="D153" i="6"/>
  <c r="J151" i="8" s="1"/>
  <c r="D154" i="6"/>
  <c r="J152" i="8" s="1"/>
  <c r="D155" i="6"/>
  <c r="J153" i="8" s="1"/>
  <c r="D156" i="6"/>
  <c r="J154" i="8" s="1"/>
  <c r="D157" i="6"/>
  <c r="J155" i="8" s="1"/>
  <c r="D158" i="6"/>
  <c r="J156" i="8" s="1"/>
  <c r="D159" i="6"/>
  <c r="J157" i="8" s="1"/>
  <c r="D160" i="6"/>
  <c r="J158" i="8" s="1"/>
  <c r="D161" i="6"/>
  <c r="F161" i="6" s="1"/>
  <c r="D162" i="6"/>
  <c r="D163" i="6"/>
  <c r="D164" i="6"/>
  <c r="D165" i="6"/>
  <c r="D166" i="6"/>
  <c r="D167" i="6"/>
  <c r="D168" i="6"/>
  <c r="D169" i="6"/>
  <c r="D170" i="6"/>
  <c r="D171" i="6"/>
  <c r="D172" i="6"/>
  <c r="D173" i="6"/>
  <c r="F173" i="6" s="1"/>
  <c r="D174" i="6"/>
  <c r="D175" i="6"/>
  <c r="D176" i="6"/>
  <c r="D177" i="6"/>
  <c r="D178" i="6"/>
  <c r="D179" i="6"/>
  <c r="D180" i="6"/>
  <c r="D181" i="6"/>
  <c r="D182" i="6"/>
  <c r="D183" i="6"/>
  <c r="D184" i="6"/>
  <c r="D185" i="6"/>
  <c r="F185" i="6" s="1"/>
  <c r="D186" i="6"/>
  <c r="D187" i="6"/>
  <c r="D188" i="6"/>
  <c r="D189" i="6"/>
  <c r="D190" i="6"/>
  <c r="D191" i="6"/>
  <c r="D192" i="6"/>
  <c r="D193" i="6"/>
  <c r="D194" i="6"/>
  <c r="D195" i="6"/>
  <c r="D196" i="6"/>
  <c r="D197" i="6"/>
  <c r="F197" i="6" s="1"/>
  <c r="D198" i="6"/>
  <c r="D199" i="6"/>
  <c r="D200" i="6"/>
  <c r="D201" i="6"/>
  <c r="D202" i="6"/>
  <c r="C29" i="9"/>
  <c r="C30" i="9"/>
  <c r="C89" i="9"/>
  <c r="B99" i="9"/>
  <c r="C99" i="9" s="1"/>
  <c r="B70" i="9"/>
  <c r="C70" i="9" s="1"/>
  <c r="B71" i="9"/>
  <c r="C71" i="9" s="1"/>
  <c r="B72" i="9"/>
  <c r="C72" i="9" s="1"/>
  <c r="B73" i="9"/>
  <c r="C73" i="9" s="1"/>
  <c r="B74" i="9"/>
  <c r="C74" i="9" s="1"/>
  <c r="B75" i="9"/>
  <c r="C75" i="9" s="1"/>
  <c r="B76" i="9"/>
  <c r="C76" i="9" s="1"/>
  <c r="B77" i="9"/>
  <c r="C77" i="9" s="1"/>
  <c r="B78" i="9"/>
  <c r="C78" i="9" s="1"/>
  <c r="B79" i="9"/>
  <c r="C79" i="9" s="1"/>
  <c r="B80" i="9"/>
  <c r="C80" i="9" s="1"/>
  <c r="B81" i="9"/>
  <c r="C81" i="9" s="1"/>
  <c r="B82" i="9"/>
  <c r="C82" i="9" s="1"/>
  <c r="B83" i="9"/>
  <c r="C83" i="9" s="1"/>
  <c r="B84" i="9"/>
  <c r="C84" i="9" s="1"/>
  <c r="B85" i="9"/>
  <c r="C85" i="9" s="1"/>
  <c r="B86" i="9"/>
  <c r="C86" i="9" s="1"/>
  <c r="B87" i="9"/>
  <c r="C87" i="9" s="1"/>
  <c r="B88" i="9"/>
  <c r="C88" i="9" s="1"/>
  <c r="B89" i="9"/>
  <c r="B90" i="9"/>
  <c r="C90" i="9" s="1"/>
  <c r="B91" i="9"/>
  <c r="C91" i="9" s="1"/>
  <c r="B92" i="9"/>
  <c r="C92" i="9" s="1"/>
  <c r="B93" i="9"/>
  <c r="C93" i="9" s="1"/>
  <c r="B94" i="9"/>
  <c r="C94" i="9" s="1"/>
  <c r="B95" i="9"/>
  <c r="C95" i="9" s="1"/>
  <c r="B96" i="9"/>
  <c r="C96" i="9" s="1"/>
  <c r="B97" i="9"/>
  <c r="C97" i="9" s="1"/>
  <c r="B98" i="9"/>
  <c r="C98" i="9" s="1"/>
  <c r="B26" i="9"/>
  <c r="C26" i="9" s="1"/>
  <c r="B27" i="9"/>
  <c r="C27" i="9" s="1"/>
  <c r="B28" i="9"/>
  <c r="C28" i="9" s="1"/>
  <c r="B29" i="9"/>
  <c r="B30" i="9"/>
  <c r="B31" i="9"/>
  <c r="C31" i="9" s="1"/>
  <c r="B32" i="9"/>
  <c r="C32" i="9" s="1"/>
  <c r="B33" i="9"/>
  <c r="C33" i="9" s="1"/>
  <c r="B34" i="9"/>
  <c r="C34" i="9" s="1"/>
  <c r="B35" i="9"/>
  <c r="C35" i="9" s="1"/>
  <c r="B36" i="9"/>
  <c r="C36" i="9" s="1"/>
  <c r="B37" i="9"/>
  <c r="C37" i="9" s="1"/>
  <c r="B38" i="9"/>
  <c r="C38" i="9" s="1"/>
  <c r="B39" i="9"/>
  <c r="C39" i="9" s="1"/>
  <c r="B40" i="9"/>
  <c r="C40" i="9" s="1"/>
  <c r="B41" i="9"/>
  <c r="C41" i="9" s="1"/>
  <c r="B42" i="9"/>
  <c r="C42" i="9" s="1"/>
  <c r="B43" i="9"/>
  <c r="C43" i="9" s="1"/>
  <c r="B44" i="9"/>
  <c r="C44" i="9" s="1"/>
  <c r="B45" i="9"/>
  <c r="C45" i="9" s="1"/>
  <c r="B46" i="9"/>
  <c r="C46" i="9" s="1"/>
  <c r="B47" i="9"/>
  <c r="C47" i="9" s="1"/>
  <c r="B48" i="9"/>
  <c r="C48" i="9" s="1"/>
  <c r="B49" i="9"/>
  <c r="C49" i="9" s="1"/>
  <c r="B50" i="9"/>
  <c r="C50" i="9" s="1"/>
  <c r="B51" i="9"/>
  <c r="C51" i="9" s="1"/>
  <c r="B52" i="9"/>
  <c r="C52" i="9" s="1"/>
  <c r="B53" i="9"/>
  <c r="C53" i="9" s="1"/>
  <c r="B54" i="9"/>
  <c r="C54" i="9" s="1"/>
  <c r="B55" i="9"/>
  <c r="C55" i="9" s="1"/>
  <c r="B56" i="9"/>
  <c r="C56" i="9" s="1"/>
  <c r="B57" i="9"/>
  <c r="C57" i="9" s="1"/>
  <c r="B58" i="9"/>
  <c r="C58" i="9" s="1"/>
  <c r="B59" i="9"/>
  <c r="C59" i="9" s="1"/>
  <c r="B60" i="9"/>
  <c r="C60" i="9" s="1"/>
  <c r="B61" i="9"/>
  <c r="C61" i="9" s="1"/>
  <c r="B62" i="9"/>
  <c r="C62" i="9" s="1"/>
  <c r="B63" i="9"/>
  <c r="C63" i="9" s="1"/>
  <c r="B64" i="9"/>
  <c r="C64" i="9" s="1"/>
  <c r="B65" i="9"/>
  <c r="C65" i="9" s="1"/>
  <c r="B66" i="9"/>
  <c r="C66" i="9" s="1"/>
  <c r="B67" i="9"/>
  <c r="C67" i="9" s="1"/>
  <c r="B68" i="9"/>
  <c r="C68" i="9" s="1"/>
  <c r="B69" i="9"/>
  <c r="C69" i="9" s="1"/>
  <c r="H8" i="3" a="1"/>
  <c r="B24" i="9" s="1"/>
  <c r="B16" i="6" a="1"/>
  <c r="D27" i="6" s="1"/>
  <c r="J25" i="8" s="1"/>
  <c r="H11" i="6"/>
  <c r="H10" i="6"/>
  <c r="H9" i="6"/>
  <c r="E11" i="6"/>
  <c r="E10" i="6"/>
  <c r="E9" i="6"/>
  <c r="T10" i="3"/>
  <c r="T11" i="3"/>
  <c r="T12" i="3"/>
  <c r="T13" i="3"/>
  <c r="T14" i="3"/>
  <c r="T15" i="3"/>
  <c r="T16" i="3"/>
  <c r="T17" i="3"/>
  <c r="T18" i="3"/>
  <c r="T19" i="3"/>
  <c r="T20" i="3"/>
  <c r="T9" i="3"/>
  <c r="K11" i="3"/>
  <c r="R10" i="3"/>
  <c r="R11" i="3"/>
  <c r="R12" i="3"/>
  <c r="R13" i="3"/>
  <c r="R14" i="3"/>
  <c r="R15" i="3"/>
  <c r="R16" i="3"/>
  <c r="R17" i="3"/>
  <c r="R18" i="3"/>
  <c r="R19" i="3"/>
  <c r="R20" i="3"/>
  <c r="R9" i="3"/>
  <c r="O11" i="3"/>
  <c r="Q11" i="3" s="1"/>
  <c r="O12" i="3"/>
  <c r="Q12" i="3" s="1"/>
  <c r="O13" i="3"/>
  <c r="P13" i="3" s="1"/>
  <c r="O14" i="3"/>
  <c r="P14" i="3" s="1"/>
  <c r="O15" i="3"/>
  <c r="Q15" i="3" s="1"/>
  <c r="O16" i="3"/>
  <c r="Q16" i="3" s="1"/>
  <c r="O17" i="3"/>
  <c r="P17" i="3" s="1"/>
  <c r="O18" i="3"/>
  <c r="P18" i="3" s="1"/>
  <c r="O19" i="3"/>
  <c r="Q19" i="3" s="1"/>
  <c r="O20" i="3"/>
  <c r="P20" i="3" s="1"/>
  <c r="O10" i="3"/>
  <c r="P10" i="3" s="1"/>
  <c r="O9" i="3"/>
  <c r="P9" i="3" s="1"/>
  <c r="M10" i="3"/>
  <c r="N10" i="3" s="1"/>
  <c r="M11" i="3"/>
  <c r="N11" i="3" s="1"/>
  <c r="M12" i="3"/>
  <c r="N12" i="3" s="1"/>
  <c r="M13" i="3"/>
  <c r="N13" i="3" s="1"/>
  <c r="M14" i="3"/>
  <c r="N14" i="3" s="1"/>
  <c r="M15" i="3"/>
  <c r="N15" i="3" s="1"/>
  <c r="M16" i="3"/>
  <c r="N16" i="3" s="1"/>
  <c r="M17" i="3"/>
  <c r="N17" i="3" s="1"/>
  <c r="M18" i="3"/>
  <c r="N18" i="3" s="1"/>
  <c r="M19" i="3"/>
  <c r="N19" i="3" s="1"/>
  <c r="M20" i="3"/>
  <c r="N20" i="3" s="1"/>
  <c r="M9" i="3"/>
  <c r="N9" i="3" s="1"/>
  <c r="K10" i="3"/>
  <c r="K9" i="3"/>
  <c r="F8" i="3" a="1"/>
  <c r="F8" i="3" s="1"/>
  <c r="F6" i="3" s="1"/>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G17" i="4"/>
  <c r="L17" i="4" s="1"/>
  <c r="G18" i="4"/>
  <c r="L18" i="4" s="1"/>
  <c r="G19" i="4"/>
  <c r="L19" i="4" s="1"/>
  <c r="G20" i="4"/>
  <c r="L20" i="4" s="1"/>
  <c r="G21" i="4"/>
  <c r="L21" i="4" s="1"/>
  <c r="G22" i="4"/>
  <c r="L22" i="4" s="1"/>
  <c r="G23" i="4"/>
  <c r="L23" i="4" s="1"/>
  <c r="G24" i="4"/>
  <c r="L24" i="4" s="1"/>
  <c r="G25" i="4"/>
  <c r="G26" i="4"/>
  <c r="L26" i="4" s="1"/>
  <c r="G27" i="4"/>
  <c r="L27" i="4" s="1"/>
  <c r="G28" i="4"/>
  <c r="L28" i="4" s="1"/>
  <c r="G29" i="4"/>
  <c r="L29" i="4" s="1"/>
  <c r="G30" i="4"/>
  <c r="L30" i="4" s="1"/>
  <c r="G31" i="4"/>
  <c r="L31" i="4" s="1"/>
  <c r="G32" i="4"/>
  <c r="L32" i="4" s="1"/>
  <c r="G33" i="4"/>
  <c r="L33" i="4" s="1"/>
  <c r="G34" i="4"/>
  <c r="L34" i="4" s="1"/>
  <c r="G35" i="4"/>
  <c r="L35" i="4" s="1"/>
  <c r="G36" i="4"/>
  <c r="L36" i="4" s="1"/>
  <c r="G37" i="4"/>
  <c r="L37" i="4" s="1"/>
  <c r="G38" i="4"/>
  <c r="L38" i="4" s="1"/>
  <c r="G39" i="4"/>
  <c r="L39" i="4" s="1"/>
  <c r="G40" i="4"/>
  <c r="L40" i="4" s="1"/>
  <c r="G41" i="4"/>
  <c r="L41" i="4" s="1"/>
  <c r="G42" i="4"/>
  <c r="L42" i="4" s="1"/>
  <c r="G43" i="4"/>
  <c r="L43" i="4" s="1"/>
  <c r="G44" i="4"/>
  <c r="L44" i="4" s="1"/>
  <c r="G45" i="4"/>
  <c r="L45" i="4" s="1"/>
  <c r="G46" i="4"/>
  <c r="L46" i="4" s="1"/>
  <c r="G47" i="4"/>
  <c r="L47" i="4" s="1"/>
  <c r="G48" i="4"/>
  <c r="L48" i="4" s="1"/>
  <c r="G49" i="4"/>
  <c r="L49" i="4" s="1"/>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C17" i="4"/>
  <c r="D17" i="4" s="1"/>
  <c r="C18" i="4"/>
  <c r="D18" i="4" s="1"/>
  <c r="C19" i="4"/>
  <c r="D19" i="4" s="1"/>
  <c r="C20" i="4"/>
  <c r="D20" i="4" s="1"/>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C12" i="9" l="1"/>
  <c r="C9" i="9"/>
  <c r="C11" i="9"/>
  <c r="C10" i="9"/>
  <c r="F198" i="6"/>
  <c r="F186" i="6"/>
  <c r="F174" i="6"/>
  <c r="F162" i="6"/>
  <c r="S11" i="3"/>
  <c r="Q20" i="3"/>
  <c r="S20" i="3" s="1"/>
  <c r="Q10" i="3"/>
  <c r="S10" i="3" s="1"/>
  <c r="F150" i="6"/>
  <c r="L148" i="8" s="1"/>
  <c r="J148" i="8"/>
  <c r="F138" i="6"/>
  <c r="L136" i="8" s="1"/>
  <c r="J136" i="8"/>
  <c r="F126" i="6"/>
  <c r="L124" i="8" s="1"/>
  <c r="J124" i="8"/>
  <c r="F114" i="6"/>
  <c r="L112" i="8" s="1"/>
  <c r="J112" i="8"/>
  <c r="F102" i="6"/>
  <c r="L100" i="8" s="1"/>
  <c r="J100" i="8"/>
  <c r="F90" i="6"/>
  <c r="L88" i="8" s="1"/>
  <c r="J88" i="8"/>
  <c r="F78" i="6"/>
  <c r="L76" i="8" s="1"/>
  <c r="J76" i="8"/>
  <c r="F66" i="6"/>
  <c r="L64" i="8" s="1"/>
  <c r="J64" i="8"/>
  <c r="F54" i="6"/>
  <c r="L52" i="8" s="1"/>
  <c r="J52" i="8"/>
  <c r="F42" i="6"/>
  <c r="L40" i="8" s="1"/>
  <c r="J40" i="8"/>
  <c r="F149" i="6"/>
  <c r="L147" i="8" s="1"/>
  <c r="J147" i="8"/>
  <c r="F137" i="6"/>
  <c r="L135" i="8" s="1"/>
  <c r="J135" i="8"/>
  <c r="F125" i="6"/>
  <c r="L123" i="8" s="1"/>
  <c r="J123" i="8"/>
  <c r="F113" i="6"/>
  <c r="L111" i="8" s="1"/>
  <c r="J111" i="8"/>
  <c r="F101" i="6"/>
  <c r="L99" i="8" s="1"/>
  <c r="J99" i="8"/>
  <c r="F89" i="6"/>
  <c r="L87" i="8" s="1"/>
  <c r="J87" i="8"/>
  <c r="F77" i="6"/>
  <c r="L75" i="8" s="1"/>
  <c r="J75" i="8"/>
  <c r="F65" i="6"/>
  <c r="L63" i="8" s="1"/>
  <c r="J63" i="8"/>
  <c r="F53" i="6"/>
  <c r="L51" i="8" s="1"/>
  <c r="J51" i="8"/>
  <c r="F41" i="6"/>
  <c r="L39" i="8" s="1"/>
  <c r="J39" i="8"/>
  <c r="Q18" i="3"/>
  <c r="S18" i="3" s="1"/>
  <c r="Q14" i="3"/>
  <c r="S14" i="3" s="1"/>
  <c r="P12" i="3"/>
  <c r="S12" i="3" s="1"/>
  <c r="X186" i="6"/>
  <c r="P11" i="3"/>
  <c r="U60" i="6"/>
  <c r="I23" i="8"/>
  <c r="I16" i="8"/>
  <c r="I17" i="8"/>
  <c r="I15" i="8"/>
  <c r="I18" i="8"/>
  <c r="I24" i="8"/>
  <c r="I19" i="8"/>
  <c r="I20" i="8"/>
  <c r="I25" i="8"/>
  <c r="I21" i="8"/>
  <c r="I22" i="8"/>
  <c r="Z27" i="6"/>
  <c r="E27" i="6"/>
  <c r="K25" i="8" s="1"/>
  <c r="F30" i="6"/>
  <c r="L28" i="8" s="1"/>
  <c r="J28" i="8"/>
  <c r="F29" i="6"/>
  <c r="L27" i="8" s="1"/>
  <c r="J27" i="8"/>
  <c r="D26" i="6"/>
  <c r="J24" i="8" s="1"/>
  <c r="E26" i="6"/>
  <c r="K24" i="8" s="1"/>
  <c r="Z26" i="6"/>
  <c r="Z25" i="6"/>
  <c r="F196" i="6"/>
  <c r="F184" i="6"/>
  <c r="F172" i="6"/>
  <c r="F148" i="6"/>
  <c r="L146" i="8" s="1"/>
  <c r="F112" i="6"/>
  <c r="L110" i="8" s="1"/>
  <c r="F100" i="6"/>
  <c r="L98" i="8" s="1"/>
  <c r="F76" i="6"/>
  <c r="L74" i="8" s="1"/>
  <c r="F64" i="6"/>
  <c r="L62" i="8" s="1"/>
  <c r="F52" i="6"/>
  <c r="L50" i="8" s="1"/>
  <c r="F28" i="6"/>
  <c r="L26" i="8" s="1"/>
  <c r="F195" i="6"/>
  <c r="F183" i="6"/>
  <c r="F171" i="6"/>
  <c r="F147" i="6"/>
  <c r="L145" i="8" s="1"/>
  <c r="F135" i="6"/>
  <c r="L133" i="8" s="1"/>
  <c r="F123" i="6"/>
  <c r="L121" i="8" s="1"/>
  <c r="F99" i="6"/>
  <c r="L97" i="8" s="1"/>
  <c r="F87" i="6"/>
  <c r="L85" i="8" s="1"/>
  <c r="F75" i="6"/>
  <c r="L73" i="8" s="1"/>
  <c r="F63" i="6"/>
  <c r="L61" i="8" s="1"/>
  <c r="F51" i="6"/>
  <c r="L49" i="8" s="1"/>
  <c r="F194" i="6"/>
  <c r="F182" i="6"/>
  <c r="F170" i="6"/>
  <c r="F158" i="6"/>
  <c r="L156" i="8" s="1"/>
  <c r="F146" i="6"/>
  <c r="L144" i="8" s="1"/>
  <c r="F134" i="6"/>
  <c r="L132" i="8" s="1"/>
  <c r="F122" i="6"/>
  <c r="L120" i="8" s="1"/>
  <c r="F110" i="6"/>
  <c r="L108" i="8" s="1"/>
  <c r="F98" i="6"/>
  <c r="L96" i="8" s="1"/>
  <c r="F86" i="6"/>
  <c r="L84" i="8" s="1"/>
  <c r="F74" i="6"/>
  <c r="L72" i="8" s="1"/>
  <c r="F62" i="6"/>
  <c r="L60" i="8" s="1"/>
  <c r="F50" i="6"/>
  <c r="L48" i="8" s="1"/>
  <c r="F38" i="6"/>
  <c r="L36" i="8" s="1"/>
  <c r="F160" i="6"/>
  <c r="L158" i="8" s="1"/>
  <c r="F88" i="6"/>
  <c r="L86" i="8" s="1"/>
  <c r="F40" i="6"/>
  <c r="L38" i="8" s="1"/>
  <c r="F159" i="6"/>
  <c r="L157" i="8" s="1"/>
  <c r="F111" i="6"/>
  <c r="L109" i="8" s="1"/>
  <c r="F39" i="6"/>
  <c r="L37" i="8" s="1"/>
  <c r="F136" i="6"/>
  <c r="L134" i="8" s="1"/>
  <c r="F124" i="6"/>
  <c r="L122" i="8" s="1"/>
  <c r="F181" i="6"/>
  <c r="F157" i="6"/>
  <c r="L155" i="8" s="1"/>
  <c r="F121" i="6"/>
  <c r="L119" i="8" s="1"/>
  <c r="F109" i="6"/>
  <c r="L107" i="8" s="1"/>
  <c r="F73" i="6"/>
  <c r="L71" i="8" s="1"/>
  <c r="F37" i="6"/>
  <c r="L35" i="8" s="1"/>
  <c r="F192" i="6"/>
  <c r="F180" i="6"/>
  <c r="F144" i="6"/>
  <c r="L142" i="8" s="1"/>
  <c r="F132" i="6"/>
  <c r="L130" i="8" s="1"/>
  <c r="F96" i="6"/>
  <c r="L94" i="8" s="1"/>
  <c r="F84" i="6"/>
  <c r="L82" i="8" s="1"/>
  <c r="F48" i="6"/>
  <c r="L46" i="8" s="1"/>
  <c r="F36" i="6"/>
  <c r="L34" i="8" s="1"/>
  <c r="F191" i="6"/>
  <c r="F179" i="6"/>
  <c r="F143" i="6"/>
  <c r="L141" i="8" s="1"/>
  <c r="F131" i="6"/>
  <c r="L129" i="8" s="1"/>
  <c r="F107" i="6"/>
  <c r="L105" i="8" s="1"/>
  <c r="F83" i="6"/>
  <c r="L81" i="8" s="1"/>
  <c r="F47" i="6"/>
  <c r="L45" i="8" s="1"/>
  <c r="F190" i="6"/>
  <c r="F166" i="6"/>
  <c r="F142" i="6"/>
  <c r="L140" i="8" s="1"/>
  <c r="F130" i="6"/>
  <c r="L128" i="8" s="1"/>
  <c r="F94" i="6"/>
  <c r="L92" i="8" s="1"/>
  <c r="F70" i="6"/>
  <c r="L68" i="8" s="1"/>
  <c r="F58" i="6"/>
  <c r="L56" i="8" s="1"/>
  <c r="F46" i="6"/>
  <c r="L44" i="8" s="1"/>
  <c r="F200" i="6"/>
  <c r="F176" i="6"/>
  <c r="F164" i="6"/>
  <c r="F140" i="6"/>
  <c r="L138" i="8" s="1"/>
  <c r="F128" i="6"/>
  <c r="L126" i="8" s="1"/>
  <c r="F104" i="6"/>
  <c r="L102" i="8" s="1"/>
  <c r="F92" i="6"/>
  <c r="L90" i="8" s="1"/>
  <c r="F80" i="6"/>
  <c r="L78" i="8" s="1"/>
  <c r="F68" i="6"/>
  <c r="L66" i="8" s="1"/>
  <c r="F56" i="6"/>
  <c r="L54" i="8" s="1"/>
  <c r="F32" i="6"/>
  <c r="L30" i="8" s="1"/>
  <c r="F199" i="6"/>
  <c r="F187" i="6"/>
  <c r="F175" i="6"/>
  <c r="F163" i="6"/>
  <c r="F151" i="6"/>
  <c r="L149" i="8" s="1"/>
  <c r="F139" i="6"/>
  <c r="L137" i="8" s="1"/>
  <c r="F127" i="6"/>
  <c r="L125" i="8" s="1"/>
  <c r="F115" i="6"/>
  <c r="L113" i="8" s="1"/>
  <c r="F103" i="6"/>
  <c r="L101" i="8" s="1"/>
  <c r="F91" i="6"/>
  <c r="L89" i="8" s="1"/>
  <c r="F79" i="6"/>
  <c r="L77" i="8" s="1"/>
  <c r="F67" i="6"/>
  <c r="L65" i="8" s="1"/>
  <c r="F55" i="6"/>
  <c r="L53" i="8" s="1"/>
  <c r="F43" i="6"/>
  <c r="L41" i="8" s="1"/>
  <c r="F31" i="6"/>
  <c r="L29" i="8" s="1"/>
  <c r="F169" i="6"/>
  <c r="F133" i="6"/>
  <c r="L131" i="8" s="1"/>
  <c r="F85" i="6"/>
  <c r="L83" i="8" s="1"/>
  <c r="F49" i="6"/>
  <c r="L47" i="8" s="1"/>
  <c r="F156" i="6"/>
  <c r="L154" i="8" s="1"/>
  <c r="F108" i="6"/>
  <c r="L106" i="8" s="1"/>
  <c r="F72" i="6"/>
  <c r="L70" i="8" s="1"/>
  <c r="F167" i="6"/>
  <c r="F119" i="6"/>
  <c r="L117" i="8" s="1"/>
  <c r="F71" i="6"/>
  <c r="L69" i="8" s="1"/>
  <c r="F35" i="6"/>
  <c r="L33" i="8" s="1"/>
  <c r="F202" i="6"/>
  <c r="F154" i="6"/>
  <c r="L152" i="8" s="1"/>
  <c r="F118" i="6"/>
  <c r="L116" i="8" s="1"/>
  <c r="F82" i="6"/>
  <c r="L80" i="8" s="1"/>
  <c r="F34" i="6"/>
  <c r="L32" i="8" s="1"/>
  <c r="F201" i="6"/>
  <c r="F189" i="6"/>
  <c r="F177" i="6"/>
  <c r="F165" i="6"/>
  <c r="F153" i="6"/>
  <c r="L151" i="8" s="1"/>
  <c r="F141" i="6"/>
  <c r="L139" i="8" s="1"/>
  <c r="F129" i="6"/>
  <c r="L127" i="8" s="1"/>
  <c r="F117" i="6"/>
  <c r="L115" i="8" s="1"/>
  <c r="F105" i="6"/>
  <c r="L103" i="8" s="1"/>
  <c r="F93" i="6"/>
  <c r="L91" i="8" s="1"/>
  <c r="F81" i="6"/>
  <c r="L79" i="8" s="1"/>
  <c r="F69" i="6"/>
  <c r="L67" i="8" s="1"/>
  <c r="F57" i="6"/>
  <c r="L55" i="8" s="1"/>
  <c r="F45" i="6"/>
  <c r="L43" i="8" s="1"/>
  <c r="F33" i="6"/>
  <c r="L31" i="8" s="1"/>
  <c r="F193" i="6"/>
  <c r="F145" i="6"/>
  <c r="L143" i="8" s="1"/>
  <c r="F97" i="6"/>
  <c r="L95" i="8" s="1"/>
  <c r="F61" i="6"/>
  <c r="L59" i="8" s="1"/>
  <c r="F168" i="6"/>
  <c r="F120" i="6"/>
  <c r="L118" i="8" s="1"/>
  <c r="F60" i="6"/>
  <c r="L58" i="8" s="1"/>
  <c r="F155" i="6"/>
  <c r="L153" i="8" s="1"/>
  <c r="F95" i="6"/>
  <c r="L93" i="8" s="1"/>
  <c r="F59" i="6"/>
  <c r="L57" i="8" s="1"/>
  <c r="F178" i="6"/>
  <c r="F106" i="6"/>
  <c r="L104" i="8" s="1"/>
  <c r="F188" i="6"/>
  <c r="F152" i="6"/>
  <c r="L150" i="8" s="1"/>
  <c r="F116" i="6"/>
  <c r="L114" i="8" s="1"/>
  <c r="F44" i="6"/>
  <c r="L42" i="8" s="1"/>
  <c r="E25" i="6"/>
  <c r="D25" i="6"/>
  <c r="J23" i="8" s="1"/>
  <c r="X162" i="6"/>
  <c r="W95" i="6"/>
  <c r="V120" i="6"/>
  <c r="AE120" i="6" s="1"/>
  <c r="U197" i="6"/>
  <c r="U36" i="6"/>
  <c r="Y32" i="6"/>
  <c r="U179" i="6"/>
  <c r="U173" i="6"/>
  <c r="U156" i="6"/>
  <c r="G200" i="6"/>
  <c r="U37" i="6"/>
  <c r="U193" i="6"/>
  <c r="U149" i="6"/>
  <c r="U148" i="6"/>
  <c r="U109" i="6"/>
  <c r="U76" i="6"/>
  <c r="U52" i="6"/>
  <c r="U200" i="6"/>
  <c r="U83" i="6"/>
  <c r="Z24" i="6"/>
  <c r="D24" i="6"/>
  <c r="J22" i="8" s="1"/>
  <c r="E24" i="6"/>
  <c r="U22" i="6"/>
  <c r="W20" i="6"/>
  <c r="W19" i="6"/>
  <c r="X23" i="6"/>
  <c r="AA23" i="6"/>
  <c r="U23" i="6"/>
  <c r="Y128" i="6"/>
  <c r="X114" i="6"/>
  <c r="X47" i="6"/>
  <c r="B25" i="9"/>
  <c r="V73" i="6"/>
  <c r="V197" i="6"/>
  <c r="AJ197" i="6" s="1"/>
  <c r="U132" i="6"/>
  <c r="U108" i="6"/>
  <c r="U30" i="6"/>
  <c r="U85" i="6"/>
  <c r="Y184" i="6"/>
  <c r="G56" i="6"/>
  <c r="M54" i="8" s="1"/>
  <c r="U172" i="6"/>
  <c r="U107" i="6"/>
  <c r="U35" i="6"/>
  <c r="V97" i="6"/>
  <c r="Y176" i="6"/>
  <c r="U157" i="6"/>
  <c r="U100" i="6"/>
  <c r="U28" i="6"/>
  <c r="V96" i="6"/>
  <c r="U202" i="6"/>
  <c r="U155" i="6"/>
  <c r="U84" i="6"/>
  <c r="V195" i="6"/>
  <c r="AJ195" i="6" s="1"/>
  <c r="V72" i="6"/>
  <c r="Y120" i="6"/>
  <c r="V181" i="6"/>
  <c r="AM181" i="6" s="1"/>
  <c r="V48" i="6"/>
  <c r="Y46" i="6"/>
  <c r="V180" i="6"/>
  <c r="AG180" i="6" s="1"/>
  <c r="V47" i="6"/>
  <c r="Y112" i="6"/>
  <c r="U194" i="6"/>
  <c r="U133" i="6"/>
  <c r="U61" i="6"/>
  <c r="V162" i="6"/>
  <c r="AK162" i="6" s="1"/>
  <c r="Y104" i="6"/>
  <c r="V161" i="6"/>
  <c r="AB161" i="6" s="1"/>
  <c r="Y96" i="6"/>
  <c r="U181" i="6"/>
  <c r="U131" i="6"/>
  <c r="U59" i="6"/>
  <c r="V144" i="6"/>
  <c r="AD144" i="6" s="1"/>
  <c r="Y198" i="6"/>
  <c r="Y44" i="6"/>
  <c r="G134" i="6"/>
  <c r="M132" i="8" s="1"/>
  <c r="Y202" i="6"/>
  <c r="W33" i="6"/>
  <c r="U180" i="6"/>
  <c r="U124" i="6"/>
  <c r="V143" i="6"/>
  <c r="AK143" i="6" s="1"/>
  <c r="Y192" i="6"/>
  <c r="Y34" i="6"/>
  <c r="G128" i="6"/>
  <c r="M126" i="8" s="1"/>
  <c r="V121" i="6"/>
  <c r="AM121" i="6" s="1"/>
  <c r="G62" i="6"/>
  <c r="M60" i="8" s="1"/>
  <c r="D22" i="6"/>
  <c r="J20" i="8" s="1"/>
  <c r="E22" i="6"/>
  <c r="E23" i="6"/>
  <c r="D23" i="6"/>
  <c r="J21" i="8" s="1"/>
  <c r="Z23" i="6"/>
  <c r="Y23" i="6"/>
  <c r="W23" i="6"/>
  <c r="W22" i="6"/>
  <c r="Y160" i="6"/>
  <c r="Y72" i="6"/>
  <c r="Y88" i="6"/>
  <c r="Y80" i="6"/>
  <c r="Y152" i="6"/>
  <c r="Y64" i="6"/>
  <c r="Y144" i="6"/>
  <c r="Y56" i="6"/>
  <c r="Y168" i="6"/>
  <c r="Y136" i="6"/>
  <c r="X90" i="6"/>
  <c r="X138" i="6"/>
  <c r="X66" i="6"/>
  <c r="X192" i="6"/>
  <c r="W94" i="6"/>
  <c r="W86" i="6"/>
  <c r="W182" i="6"/>
  <c r="W143" i="6"/>
  <c r="W32" i="6"/>
  <c r="W175" i="6"/>
  <c r="W38" i="6"/>
  <c r="W168" i="6"/>
  <c r="W37" i="6"/>
  <c r="W142" i="6"/>
  <c r="W183" i="6"/>
  <c r="W79" i="6"/>
  <c r="W74" i="6"/>
  <c r="W169" i="6"/>
  <c r="W135" i="6"/>
  <c r="W128" i="6"/>
  <c r="W127" i="6"/>
  <c r="V194" i="6"/>
  <c r="AM194" i="6" s="1"/>
  <c r="V179" i="6"/>
  <c r="AD179" i="6" s="1"/>
  <c r="V159" i="6"/>
  <c r="AG159" i="6" s="1"/>
  <c r="V138" i="6"/>
  <c r="AF138" i="6" s="1"/>
  <c r="V119" i="6"/>
  <c r="V95" i="6"/>
  <c r="V71" i="6"/>
  <c r="V46" i="6"/>
  <c r="G196" i="6"/>
  <c r="G124" i="6"/>
  <c r="M122" i="8" s="1"/>
  <c r="G52" i="6"/>
  <c r="M50" i="8" s="1"/>
  <c r="V193" i="6"/>
  <c r="AD193" i="6" s="1"/>
  <c r="V177" i="6"/>
  <c r="AD177" i="6" s="1"/>
  <c r="V158" i="6"/>
  <c r="AC158" i="6" s="1"/>
  <c r="V137" i="6"/>
  <c r="AK137" i="6" s="1"/>
  <c r="V114" i="6"/>
  <c r="AF114" i="6" s="1"/>
  <c r="V90" i="6"/>
  <c r="V66" i="6"/>
  <c r="V41" i="6"/>
  <c r="G195" i="6"/>
  <c r="G123" i="6"/>
  <c r="M121" i="8" s="1"/>
  <c r="G51" i="6"/>
  <c r="M49" i="8" s="1"/>
  <c r="V192" i="6"/>
  <c r="AF192" i="6" s="1"/>
  <c r="V174" i="6"/>
  <c r="AK174" i="6" s="1"/>
  <c r="V157" i="6"/>
  <c r="AF157" i="6" s="1"/>
  <c r="V135" i="6"/>
  <c r="AB135" i="6" s="1"/>
  <c r="V113" i="6"/>
  <c r="AI113" i="6" s="1"/>
  <c r="V89" i="6"/>
  <c r="V65" i="6"/>
  <c r="V39" i="6"/>
  <c r="G182" i="6"/>
  <c r="G110" i="6"/>
  <c r="M108" i="8" s="1"/>
  <c r="G38" i="6"/>
  <c r="M36" i="8" s="1"/>
  <c r="V191" i="6"/>
  <c r="AJ191" i="6" s="1"/>
  <c r="V173" i="6"/>
  <c r="V156" i="6"/>
  <c r="AC156" i="6" s="1"/>
  <c r="V134" i="6"/>
  <c r="AI134" i="6" s="1"/>
  <c r="V110" i="6"/>
  <c r="AL110" i="6" s="1"/>
  <c r="V86" i="6"/>
  <c r="V62" i="6"/>
  <c r="V36" i="6"/>
  <c r="G176" i="6"/>
  <c r="G104" i="6"/>
  <c r="M102" i="8" s="1"/>
  <c r="G32" i="6"/>
  <c r="M30" i="8" s="1"/>
  <c r="V189" i="6"/>
  <c r="AF189" i="6" s="1"/>
  <c r="V171" i="6"/>
  <c r="AG171" i="6" s="1"/>
  <c r="V155" i="6"/>
  <c r="AG155" i="6" s="1"/>
  <c r="V133" i="6"/>
  <c r="AG133" i="6" s="1"/>
  <c r="V109" i="6"/>
  <c r="AE109" i="6" s="1"/>
  <c r="V85" i="6"/>
  <c r="V61" i="6"/>
  <c r="V35" i="6"/>
  <c r="G170" i="6"/>
  <c r="G98" i="6"/>
  <c r="M96" i="8" s="1"/>
  <c r="L25" i="4"/>
  <c r="AA68" i="6" s="1"/>
  <c r="V187" i="6"/>
  <c r="AK187" i="6" s="1"/>
  <c r="V170" i="6"/>
  <c r="AI170" i="6" s="1"/>
  <c r="V150" i="6"/>
  <c r="V132" i="6"/>
  <c r="AG132" i="6" s="1"/>
  <c r="V108" i="6"/>
  <c r="V84" i="6"/>
  <c r="V60" i="6"/>
  <c r="V34" i="6"/>
  <c r="G164" i="6"/>
  <c r="G92" i="6"/>
  <c r="M90" i="8" s="1"/>
  <c r="V186" i="6"/>
  <c r="AG186" i="6" s="1"/>
  <c r="V169" i="6"/>
  <c r="AE169" i="6" s="1"/>
  <c r="V149" i="6"/>
  <c r="AI149" i="6" s="1"/>
  <c r="V131" i="6"/>
  <c r="AD131" i="6" s="1"/>
  <c r="V107" i="6"/>
  <c r="V83" i="6"/>
  <c r="V59" i="6"/>
  <c r="V33" i="6"/>
  <c r="G160" i="6"/>
  <c r="M158" i="8" s="1"/>
  <c r="G88" i="6"/>
  <c r="M86" i="8" s="1"/>
  <c r="V201" i="6"/>
  <c r="AK201" i="6" s="1"/>
  <c r="V185" i="6"/>
  <c r="AF185" i="6" s="1"/>
  <c r="V168" i="6"/>
  <c r="AF168" i="6" s="1"/>
  <c r="V147" i="6"/>
  <c r="AL147" i="6" s="1"/>
  <c r="V126" i="6"/>
  <c r="AG126" i="6" s="1"/>
  <c r="V102" i="6"/>
  <c r="V78" i="6"/>
  <c r="V54" i="6"/>
  <c r="V25" i="6"/>
  <c r="G159" i="6"/>
  <c r="M157" i="8" s="1"/>
  <c r="G87" i="6"/>
  <c r="M85" i="8" s="1"/>
  <c r="V199" i="6"/>
  <c r="AD199" i="6" s="1"/>
  <c r="V183" i="6"/>
  <c r="V167" i="6"/>
  <c r="AK167" i="6" s="1"/>
  <c r="V146" i="6"/>
  <c r="AI146" i="6" s="1"/>
  <c r="V125" i="6"/>
  <c r="AK125" i="6" s="1"/>
  <c r="V101" i="6"/>
  <c r="V77" i="6"/>
  <c r="V53" i="6"/>
  <c r="V24" i="6"/>
  <c r="G146" i="6"/>
  <c r="M144" i="8" s="1"/>
  <c r="G74" i="6"/>
  <c r="M72" i="8" s="1"/>
  <c r="V198" i="6"/>
  <c r="AD198" i="6" s="1"/>
  <c r="V182" i="6"/>
  <c r="AC182" i="6" s="1"/>
  <c r="V165" i="6"/>
  <c r="AG165" i="6" s="1"/>
  <c r="V145" i="6"/>
  <c r="AK145" i="6" s="1"/>
  <c r="V122" i="6"/>
  <c r="AD122" i="6" s="1"/>
  <c r="V98" i="6"/>
  <c r="V74" i="6"/>
  <c r="V49" i="6"/>
  <c r="G140" i="6"/>
  <c r="M138" i="8" s="1"/>
  <c r="G68" i="6"/>
  <c r="M66" i="8" s="1"/>
  <c r="U196" i="6"/>
  <c r="U178" i="6"/>
  <c r="U154" i="6"/>
  <c r="U130" i="6"/>
  <c r="U106" i="6"/>
  <c r="U82" i="6"/>
  <c r="U58" i="6"/>
  <c r="U34" i="6"/>
  <c r="U125" i="6"/>
  <c r="U101" i="6"/>
  <c r="U77" i="6"/>
  <c r="U53" i="6"/>
  <c r="U29" i="6"/>
  <c r="U192" i="6"/>
  <c r="U169" i="6"/>
  <c r="U145" i="6"/>
  <c r="U121" i="6"/>
  <c r="U97" i="6"/>
  <c r="U73" i="6"/>
  <c r="U49" i="6"/>
  <c r="U25" i="6"/>
  <c r="U191" i="6"/>
  <c r="U168" i="6"/>
  <c r="U144" i="6"/>
  <c r="U120" i="6"/>
  <c r="U96" i="6"/>
  <c r="U72" i="6"/>
  <c r="U48" i="6"/>
  <c r="U24" i="6"/>
  <c r="U190" i="6"/>
  <c r="U167" i="6"/>
  <c r="U143" i="6"/>
  <c r="U119" i="6"/>
  <c r="U95" i="6"/>
  <c r="U71" i="6"/>
  <c r="U47" i="6"/>
  <c r="U188" i="6"/>
  <c r="U166" i="6"/>
  <c r="U142" i="6"/>
  <c r="U118" i="6"/>
  <c r="U94" i="6"/>
  <c r="U70" i="6"/>
  <c r="U46" i="6"/>
  <c r="U185" i="6"/>
  <c r="U161" i="6"/>
  <c r="U137" i="6"/>
  <c r="U113" i="6"/>
  <c r="U89" i="6"/>
  <c r="U65" i="6"/>
  <c r="U41" i="6"/>
  <c r="U184" i="6"/>
  <c r="U160" i="6"/>
  <c r="U136" i="6"/>
  <c r="U112" i="6"/>
  <c r="U88" i="6"/>
  <c r="U64" i="6"/>
  <c r="U40" i="6"/>
  <c r="X188" i="6"/>
  <c r="X164" i="6"/>
  <c r="X140" i="6"/>
  <c r="X116" i="6"/>
  <c r="X92" i="6"/>
  <c r="X68" i="6"/>
  <c r="X39" i="6"/>
  <c r="W176" i="6"/>
  <c r="W139" i="6"/>
  <c r="W91" i="6"/>
  <c r="X187" i="6"/>
  <c r="X163" i="6"/>
  <c r="X139" i="6"/>
  <c r="X115" i="6"/>
  <c r="X91" i="6"/>
  <c r="X67" i="6"/>
  <c r="X35" i="6"/>
  <c r="AA28" i="6"/>
  <c r="AA32" i="6"/>
  <c r="AA36" i="6"/>
  <c r="AA40" i="6"/>
  <c r="AA44" i="6"/>
  <c r="AA48" i="6"/>
  <c r="AA52" i="6"/>
  <c r="AA56" i="6"/>
  <c r="AA60" i="6"/>
  <c r="AA64" i="6"/>
  <c r="AA72" i="6"/>
  <c r="AA76" i="6"/>
  <c r="AA80" i="6"/>
  <c r="AA84" i="6"/>
  <c r="AA88" i="6"/>
  <c r="AA92" i="6"/>
  <c r="AA96" i="6"/>
  <c r="AA100" i="6"/>
  <c r="AA104" i="6"/>
  <c r="AA108" i="6"/>
  <c r="AA112" i="6"/>
  <c r="AA120" i="6"/>
  <c r="AA124" i="6"/>
  <c r="AA128" i="6"/>
  <c r="AA132" i="6"/>
  <c r="AA136" i="6"/>
  <c r="AA140" i="6"/>
  <c r="AA144" i="6"/>
  <c r="AA148" i="6"/>
  <c r="AA152" i="6"/>
  <c r="AA156" i="6"/>
  <c r="AA160" i="6"/>
  <c r="AA168" i="6"/>
  <c r="AA172" i="6"/>
  <c r="AA176" i="6"/>
  <c r="AA180" i="6"/>
  <c r="AA184" i="6"/>
  <c r="AA188" i="6"/>
  <c r="AA192" i="6"/>
  <c r="AA196" i="6"/>
  <c r="AA200" i="6"/>
  <c r="AA25" i="6"/>
  <c r="AA29" i="6"/>
  <c r="AA37" i="6"/>
  <c r="AA41" i="6"/>
  <c r="AA45" i="6"/>
  <c r="AA49" i="6"/>
  <c r="AA53" i="6"/>
  <c r="AA57" i="6"/>
  <c r="AA61" i="6"/>
  <c r="AA65" i="6"/>
  <c r="AA69" i="6"/>
  <c r="AA73" i="6"/>
  <c r="AA77" i="6"/>
  <c r="AA81" i="6"/>
  <c r="AA85" i="6"/>
  <c r="AA89" i="6"/>
  <c r="AA93" i="6"/>
  <c r="AA97" i="6"/>
  <c r="AA101" i="6"/>
  <c r="AA105" i="6"/>
  <c r="AA109" i="6"/>
  <c r="AA113" i="6"/>
  <c r="AA117" i="6"/>
  <c r="AA121" i="6"/>
  <c r="AA125" i="6"/>
  <c r="AA129" i="6"/>
  <c r="AA133" i="6"/>
  <c r="AA137" i="6"/>
  <c r="AA141" i="6"/>
  <c r="AA145" i="6"/>
  <c r="AA149" i="6"/>
  <c r="AA153" i="6"/>
  <c r="AA157" i="6"/>
  <c r="AA161" i="6"/>
  <c r="AA165" i="6"/>
  <c r="AA169" i="6"/>
  <c r="AA173" i="6"/>
  <c r="AA177" i="6"/>
  <c r="AA181" i="6"/>
  <c r="AA185" i="6"/>
  <c r="AA189" i="6"/>
  <c r="AA193" i="6"/>
  <c r="AA197" i="6"/>
  <c r="AA201" i="6"/>
  <c r="AA27" i="6"/>
  <c r="AA31" i="6"/>
  <c r="AA35" i="6"/>
  <c r="AA39" i="6"/>
  <c r="AA43" i="6"/>
  <c r="AA47" i="6"/>
  <c r="AA51" i="6"/>
  <c r="AA55" i="6"/>
  <c r="AA59" i="6"/>
  <c r="AA63" i="6"/>
  <c r="AA67" i="6"/>
  <c r="AA71" i="6"/>
  <c r="AA75" i="6"/>
  <c r="AA79" i="6"/>
  <c r="AA83" i="6"/>
  <c r="AA87" i="6"/>
  <c r="AA91" i="6"/>
  <c r="AA95" i="6"/>
  <c r="AA99" i="6"/>
  <c r="AA103" i="6"/>
  <c r="AA107" i="6"/>
  <c r="AA111" i="6"/>
  <c r="AA115" i="6"/>
  <c r="AA119" i="6"/>
  <c r="AA123" i="6"/>
  <c r="AA127" i="6"/>
  <c r="AA131" i="6"/>
  <c r="AA135" i="6"/>
  <c r="AA139" i="6"/>
  <c r="AA143" i="6"/>
  <c r="AA147" i="6"/>
  <c r="AA151" i="6"/>
  <c r="AA155" i="6"/>
  <c r="AA159" i="6"/>
  <c r="AA163" i="6"/>
  <c r="AA167" i="6"/>
  <c r="AA171" i="6"/>
  <c r="AA175" i="6"/>
  <c r="AA179" i="6"/>
  <c r="AA183" i="6"/>
  <c r="AA187" i="6"/>
  <c r="AA195" i="6"/>
  <c r="AA202" i="6"/>
  <c r="AA198" i="6"/>
  <c r="AA30" i="6"/>
  <c r="AA42" i="6"/>
  <c r="AA191" i="6"/>
  <c r="AA54" i="6"/>
  <c r="AA62" i="6"/>
  <c r="AA70" i="6"/>
  <c r="AA78" i="6"/>
  <c r="AA86" i="6"/>
  <c r="AA94" i="6"/>
  <c r="AA102" i="6"/>
  <c r="AA110" i="6"/>
  <c r="AA118" i="6"/>
  <c r="AA126" i="6"/>
  <c r="AA134" i="6"/>
  <c r="AA142" i="6"/>
  <c r="AA150" i="6"/>
  <c r="AA158" i="6"/>
  <c r="AA166" i="6"/>
  <c r="AA174" i="6"/>
  <c r="AA182" i="6"/>
  <c r="AA190" i="6"/>
  <c r="AA38" i="6"/>
  <c r="AA58" i="6"/>
  <c r="AA66" i="6"/>
  <c r="AA74" i="6"/>
  <c r="AA82" i="6"/>
  <c r="AA90" i="6"/>
  <c r="AA98" i="6"/>
  <c r="AA106" i="6"/>
  <c r="AA114" i="6"/>
  <c r="AA122" i="6"/>
  <c r="AA130" i="6"/>
  <c r="AA138" i="6"/>
  <c r="AA146" i="6"/>
  <c r="AA154" i="6"/>
  <c r="AA162" i="6"/>
  <c r="AA170" i="6"/>
  <c r="AA178" i="6"/>
  <c r="AA186" i="6"/>
  <c r="AA26" i="6"/>
  <c r="AA50" i="6"/>
  <c r="AA34" i="6"/>
  <c r="X202" i="6"/>
  <c r="X108" i="6"/>
  <c r="W27" i="6"/>
  <c r="W39" i="6"/>
  <c r="W51" i="6"/>
  <c r="W63" i="6"/>
  <c r="W75" i="6"/>
  <c r="W87" i="6"/>
  <c r="W28" i="6"/>
  <c r="W40" i="6"/>
  <c r="W52" i="6"/>
  <c r="W64" i="6"/>
  <c r="W76" i="6"/>
  <c r="W88" i="6"/>
  <c r="W100" i="6"/>
  <c r="W112" i="6"/>
  <c r="W124" i="6"/>
  <c r="W136" i="6"/>
  <c r="W148" i="6"/>
  <c r="W160" i="6"/>
  <c r="W172" i="6"/>
  <c r="W184" i="6"/>
  <c r="W196" i="6"/>
  <c r="W29" i="6"/>
  <c r="W41" i="6"/>
  <c r="W53" i="6"/>
  <c r="W65" i="6"/>
  <c r="W77" i="6"/>
  <c r="W89" i="6"/>
  <c r="W101" i="6"/>
  <c r="W113" i="6"/>
  <c r="W125" i="6"/>
  <c r="W137" i="6"/>
  <c r="W149" i="6"/>
  <c r="W161" i="6"/>
  <c r="W173" i="6"/>
  <c r="W185" i="6"/>
  <c r="W197" i="6"/>
  <c r="W30" i="6"/>
  <c r="W42" i="6"/>
  <c r="W54" i="6"/>
  <c r="W66" i="6"/>
  <c r="W78" i="6"/>
  <c r="W90" i="6"/>
  <c r="W102" i="6"/>
  <c r="W114" i="6"/>
  <c r="W126" i="6"/>
  <c r="W138" i="6"/>
  <c r="W150" i="6"/>
  <c r="W162" i="6"/>
  <c r="W174" i="6"/>
  <c r="W186" i="6"/>
  <c r="W198" i="6"/>
  <c r="W35" i="6"/>
  <c r="W47" i="6"/>
  <c r="W43" i="6"/>
  <c r="W60" i="6"/>
  <c r="W80" i="6"/>
  <c r="W96" i="6"/>
  <c r="W111" i="6"/>
  <c r="W129" i="6"/>
  <c r="W144" i="6"/>
  <c r="W159" i="6"/>
  <c r="W177" i="6"/>
  <c r="W192" i="6"/>
  <c r="W104" i="6"/>
  <c r="W44" i="6"/>
  <c r="W61" i="6"/>
  <c r="W81" i="6"/>
  <c r="W97" i="6"/>
  <c r="W115" i="6"/>
  <c r="W130" i="6"/>
  <c r="W145" i="6"/>
  <c r="W163" i="6"/>
  <c r="W178" i="6"/>
  <c r="W193" i="6"/>
  <c r="W49" i="6"/>
  <c r="W119" i="6"/>
  <c r="W24" i="6"/>
  <c r="W45" i="6"/>
  <c r="W62" i="6"/>
  <c r="W82" i="6"/>
  <c r="W98" i="6"/>
  <c r="W116" i="6"/>
  <c r="W131" i="6"/>
  <c r="W146" i="6"/>
  <c r="W164" i="6"/>
  <c r="W179" i="6"/>
  <c r="W194" i="6"/>
  <c r="W85" i="6"/>
  <c r="W25" i="6"/>
  <c r="W46" i="6"/>
  <c r="W67" i="6"/>
  <c r="W83" i="6"/>
  <c r="W99" i="6"/>
  <c r="W117" i="6"/>
  <c r="W132" i="6"/>
  <c r="W147" i="6"/>
  <c r="W165" i="6"/>
  <c r="W180" i="6"/>
  <c r="W195" i="6"/>
  <c r="W26" i="6"/>
  <c r="W48" i="6"/>
  <c r="W68" i="6"/>
  <c r="W84" i="6"/>
  <c r="W103" i="6"/>
  <c r="W118" i="6"/>
  <c r="W133" i="6"/>
  <c r="W151" i="6"/>
  <c r="W166" i="6"/>
  <c r="W181" i="6"/>
  <c r="W199" i="6"/>
  <c r="W31" i="6"/>
  <c r="W69" i="6"/>
  <c r="W134" i="6"/>
  <c r="W34" i="6"/>
  <c r="W56" i="6"/>
  <c r="W72" i="6"/>
  <c r="W92" i="6"/>
  <c r="W107" i="6"/>
  <c r="W122" i="6"/>
  <c r="W140" i="6"/>
  <c r="W155" i="6"/>
  <c r="W170" i="6"/>
  <c r="W188" i="6"/>
  <c r="W36" i="6"/>
  <c r="W57" i="6"/>
  <c r="W73" i="6"/>
  <c r="W93" i="6"/>
  <c r="W108" i="6"/>
  <c r="W123" i="6"/>
  <c r="W141" i="6"/>
  <c r="W156" i="6"/>
  <c r="W171" i="6"/>
  <c r="W189" i="6"/>
  <c r="W202" i="6"/>
  <c r="W71" i="6"/>
  <c r="AA199" i="6"/>
  <c r="X179" i="6"/>
  <c r="X155" i="6"/>
  <c r="X131" i="6"/>
  <c r="X107" i="6"/>
  <c r="X83" i="6"/>
  <c r="X58" i="6"/>
  <c r="X27" i="6"/>
  <c r="X84" i="6"/>
  <c r="X199" i="6"/>
  <c r="X106" i="6"/>
  <c r="X180" i="6"/>
  <c r="W167" i="6"/>
  <c r="W201" i="6"/>
  <c r="X130" i="6"/>
  <c r="X132" i="6"/>
  <c r="X60" i="6"/>
  <c r="W121" i="6"/>
  <c r="W158" i="6"/>
  <c r="W120" i="6"/>
  <c r="W70" i="6"/>
  <c r="X178" i="6"/>
  <c r="X154" i="6"/>
  <c r="X82" i="6"/>
  <c r="W200" i="6"/>
  <c r="W157" i="6"/>
  <c r="W110" i="6"/>
  <c r="W59" i="6"/>
  <c r="X51" i="6"/>
  <c r="W191" i="6"/>
  <c r="W154" i="6"/>
  <c r="W109" i="6"/>
  <c r="W58" i="6"/>
  <c r="X195" i="6"/>
  <c r="X172" i="6"/>
  <c r="X148" i="6"/>
  <c r="X124" i="6"/>
  <c r="X100" i="6"/>
  <c r="X76" i="6"/>
  <c r="X25" i="6"/>
  <c r="X29" i="6"/>
  <c r="X33" i="6"/>
  <c r="X37" i="6"/>
  <c r="X41" i="6"/>
  <c r="X45" i="6"/>
  <c r="X49" i="6"/>
  <c r="X53" i="6"/>
  <c r="X57" i="6"/>
  <c r="X61" i="6"/>
  <c r="X65" i="6"/>
  <c r="X69" i="6"/>
  <c r="X73" i="6"/>
  <c r="X77" i="6"/>
  <c r="X81" i="6"/>
  <c r="X85" i="6"/>
  <c r="X89" i="6"/>
  <c r="X93" i="6"/>
  <c r="X97" i="6"/>
  <c r="X101" i="6"/>
  <c r="X105" i="6"/>
  <c r="X109" i="6"/>
  <c r="X113" i="6"/>
  <c r="X117" i="6"/>
  <c r="X121" i="6"/>
  <c r="X125" i="6"/>
  <c r="X129" i="6"/>
  <c r="X133" i="6"/>
  <c r="X137" i="6"/>
  <c r="X141" i="6"/>
  <c r="X145" i="6"/>
  <c r="X149" i="6"/>
  <c r="X153" i="6"/>
  <c r="X157" i="6"/>
  <c r="X161" i="6"/>
  <c r="X165" i="6"/>
  <c r="X169" i="6"/>
  <c r="X173" i="6"/>
  <c r="X177" i="6"/>
  <c r="X181" i="6"/>
  <c r="X185" i="6"/>
  <c r="X189" i="6"/>
  <c r="X193" i="6"/>
  <c r="X197" i="6"/>
  <c r="X201" i="6"/>
  <c r="X26" i="6"/>
  <c r="X30" i="6"/>
  <c r="X34" i="6"/>
  <c r="X38" i="6"/>
  <c r="X42" i="6"/>
  <c r="X46" i="6"/>
  <c r="X50" i="6"/>
  <c r="X54" i="6"/>
  <c r="X24" i="6"/>
  <c r="X28" i="6"/>
  <c r="X32" i="6"/>
  <c r="X36" i="6"/>
  <c r="X40" i="6"/>
  <c r="X44" i="6"/>
  <c r="X48" i="6"/>
  <c r="X52" i="6"/>
  <c r="X96" i="6"/>
  <c r="X62" i="6"/>
  <c r="X70" i="6"/>
  <c r="X78" i="6"/>
  <c r="X86" i="6"/>
  <c r="X94" i="6"/>
  <c r="X102" i="6"/>
  <c r="X110" i="6"/>
  <c r="X118" i="6"/>
  <c r="X126" i="6"/>
  <c r="X134" i="6"/>
  <c r="X142" i="6"/>
  <c r="X150" i="6"/>
  <c r="X158" i="6"/>
  <c r="X166" i="6"/>
  <c r="X174" i="6"/>
  <c r="X182" i="6"/>
  <c r="X190" i="6"/>
  <c r="X196" i="6"/>
  <c r="X80" i="6"/>
  <c r="X104" i="6"/>
  <c r="X120" i="6"/>
  <c r="X144" i="6"/>
  <c r="X160" i="6"/>
  <c r="X176" i="6"/>
  <c r="X56" i="6"/>
  <c r="X136" i="6"/>
  <c r="X31" i="6"/>
  <c r="X43" i="6"/>
  <c r="X198" i="6"/>
  <c r="X55" i="6"/>
  <c r="X63" i="6"/>
  <c r="X71" i="6"/>
  <c r="X79" i="6"/>
  <c r="X87" i="6"/>
  <c r="X95" i="6"/>
  <c r="X103" i="6"/>
  <c r="X111" i="6"/>
  <c r="X119" i="6"/>
  <c r="X127" i="6"/>
  <c r="X135" i="6"/>
  <c r="X143" i="6"/>
  <c r="X151" i="6"/>
  <c r="X159" i="6"/>
  <c r="X167" i="6"/>
  <c r="X175" i="6"/>
  <c r="X183" i="6"/>
  <c r="X191" i="6"/>
  <c r="X64" i="6"/>
  <c r="X72" i="6"/>
  <c r="X88" i="6"/>
  <c r="X112" i="6"/>
  <c r="X128" i="6"/>
  <c r="X152" i="6"/>
  <c r="X168" i="6"/>
  <c r="X184" i="6"/>
  <c r="X194" i="6"/>
  <c r="X200" i="6"/>
  <c r="X59" i="6"/>
  <c r="X156" i="6"/>
  <c r="W153" i="6"/>
  <c r="W106" i="6"/>
  <c r="W55" i="6"/>
  <c r="AA194" i="6"/>
  <c r="X171" i="6"/>
  <c r="X147" i="6"/>
  <c r="X123" i="6"/>
  <c r="X99" i="6"/>
  <c r="X75" i="6"/>
  <c r="AA46" i="6"/>
  <c r="W190" i="6"/>
  <c r="W187" i="6"/>
  <c r="W152" i="6"/>
  <c r="W105" i="6"/>
  <c r="W50" i="6"/>
  <c r="X170" i="6"/>
  <c r="X146" i="6"/>
  <c r="X122" i="6"/>
  <c r="X98" i="6"/>
  <c r="X74" i="6"/>
  <c r="Y25" i="6"/>
  <c r="Y29" i="6"/>
  <c r="Y33" i="6"/>
  <c r="Y37" i="6"/>
  <c r="Y41" i="6"/>
  <c r="Y45" i="6"/>
  <c r="Y49" i="6"/>
  <c r="Y53" i="6"/>
  <c r="Y57" i="6"/>
  <c r="Y61" i="6"/>
  <c r="Y65" i="6"/>
  <c r="Y69" i="6"/>
  <c r="Y73" i="6"/>
  <c r="Y77" i="6"/>
  <c r="Y81" i="6"/>
  <c r="Y85" i="6"/>
  <c r="Y89" i="6"/>
  <c r="Y93" i="6"/>
  <c r="Y97" i="6"/>
  <c r="Y101" i="6"/>
  <c r="Y105" i="6"/>
  <c r="Y109" i="6"/>
  <c r="Y113" i="6"/>
  <c r="Y117" i="6"/>
  <c r="Y121" i="6"/>
  <c r="Y125" i="6"/>
  <c r="Y129" i="6"/>
  <c r="Y133" i="6"/>
  <c r="Y137" i="6"/>
  <c r="Y141" i="6"/>
  <c r="Y145" i="6"/>
  <c r="Y149" i="6"/>
  <c r="Y153" i="6"/>
  <c r="Y157" i="6"/>
  <c r="Y161" i="6"/>
  <c r="Y165" i="6"/>
  <c r="Y169" i="6"/>
  <c r="Y173" i="6"/>
  <c r="Y177" i="6"/>
  <c r="Y181" i="6"/>
  <c r="Y185" i="6"/>
  <c r="Y189" i="6"/>
  <c r="Y193" i="6"/>
  <c r="Y197" i="6"/>
  <c r="Y201" i="6"/>
  <c r="Y27" i="6"/>
  <c r="Y31" i="6"/>
  <c r="Y35" i="6"/>
  <c r="Y39" i="6"/>
  <c r="Y43" i="6"/>
  <c r="Y47" i="6"/>
  <c r="Y51" i="6"/>
  <c r="Y55" i="6"/>
  <c r="Y59" i="6"/>
  <c r="Y63" i="6"/>
  <c r="Y67" i="6"/>
  <c r="Y71" i="6"/>
  <c r="Y75" i="6"/>
  <c r="Y79" i="6"/>
  <c r="Y83" i="6"/>
  <c r="Y87" i="6"/>
  <c r="Y91" i="6"/>
  <c r="Y95" i="6"/>
  <c r="Y99" i="6"/>
  <c r="Y103" i="6"/>
  <c r="Y107" i="6"/>
  <c r="Y111" i="6"/>
  <c r="Y115" i="6"/>
  <c r="Y119" i="6"/>
  <c r="Y123" i="6"/>
  <c r="Y127" i="6"/>
  <c r="Y131" i="6"/>
  <c r="Y135" i="6"/>
  <c r="Y139" i="6"/>
  <c r="Y143" i="6"/>
  <c r="Y147" i="6"/>
  <c r="Y151" i="6"/>
  <c r="Y155" i="6"/>
  <c r="Y159" i="6"/>
  <c r="Y163" i="6"/>
  <c r="Y167" i="6"/>
  <c r="Y171" i="6"/>
  <c r="Y175" i="6"/>
  <c r="Y179" i="6"/>
  <c r="Y183" i="6"/>
  <c r="Y187" i="6"/>
  <c r="Y191" i="6"/>
  <c r="Y195" i="6"/>
  <c r="Y199" i="6"/>
  <c r="U195" i="6"/>
  <c r="U183" i="6"/>
  <c r="U171" i="6"/>
  <c r="U159" i="6"/>
  <c r="U147" i="6"/>
  <c r="U135" i="6"/>
  <c r="U123" i="6"/>
  <c r="U111" i="6"/>
  <c r="U99" i="6"/>
  <c r="U87" i="6"/>
  <c r="U75" i="6"/>
  <c r="U63" i="6"/>
  <c r="U51" i="6"/>
  <c r="U39" i="6"/>
  <c r="U27" i="6"/>
  <c r="V196" i="6"/>
  <c r="V184" i="6"/>
  <c r="AB184" i="6" s="1"/>
  <c r="V172" i="6"/>
  <c r="V160" i="6"/>
  <c r="AI160" i="6" s="1"/>
  <c r="V148" i="6"/>
  <c r="AG148" i="6" s="1"/>
  <c r="V136" i="6"/>
  <c r="AD136" i="6" s="1"/>
  <c r="V124" i="6"/>
  <c r="AL124" i="6" s="1"/>
  <c r="V112" i="6"/>
  <c r="AB112" i="6" s="1"/>
  <c r="V100" i="6"/>
  <c r="V88" i="6"/>
  <c r="V76" i="6"/>
  <c r="V64" i="6"/>
  <c r="V51" i="6"/>
  <c r="V38" i="6"/>
  <c r="V23" i="6"/>
  <c r="Y200" i="6"/>
  <c r="Y194" i="6"/>
  <c r="Y50" i="6"/>
  <c r="Y38" i="6"/>
  <c r="Y26" i="6"/>
  <c r="G172" i="6"/>
  <c r="G136" i="6"/>
  <c r="M134" i="8" s="1"/>
  <c r="G100" i="6"/>
  <c r="M98" i="8" s="1"/>
  <c r="G64" i="6"/>
  <c r="M62" i="8" s="1"/>
  <c r="G28" i="6"/>
  <c r="M26" i="8" s="1"/>
  <c r="U182" i="6"/>
  <c r="U170" i="6"/>
  <c r="U158" i="6"/>
  <c r="U146" i="6"/>
  <c r="U134" i="6"/>
  <c r="U122" i="6"/>
  <c r="U110" i="6"/>
  <c r="U98" i="6"/>
  <c r="U86" i="6"/>
  <c r="U74" i="6"/>
  <c r="U62" i="6"/>
  <c r="U50" i="6"/>
  <c r="U38" i="6"/>
  <c r="U26" i="6"/>
  <c r="V123" i="6"/>
  <c r="AL123" i="6" s="1"/>
  <c r="V111" i="6"/>
  <c r="AL111" i="6" s="1"/>
  <c r="V99" i="6"/>
  <c r="V87" i="6"/>
  <c r="V75" i="6"/>
  <c r="V63" i="6"/>
  <c r="V50" i="6"/>
  <c r="V37" i="6"/>
  <c r="V22" i="6"/>
  <c r="Y186" i="6"/>
  <c r="Y178" i="6"/>
  <c r="Y170" i="6"/>
  <c r="Y162" i="6"/>
  <c r="Y154" i="6"/>
  <c r="Y146" i="6"/>
  <c r="Y138" i="6"/>
  <c r="Y130" i="6"/>
  <c r="Y122" i="6"/>
  <c r="Y114" i="6"/>
  <c r="Y106" i="6"/>
  <c r="Y98" i="6"/>
  <c r="Y90" i="6"/>
  <c r="Y82" i="6"/>
  <c r="Y74" i="6"/>
  <c r="Y66" i="6"/>
  <c r="Y58" i="6"/>
  <c r="Y48" i="6"/>
  <c r="Y36" i="6"/>
  <c r="Y24" i="6"/>
  <c r="G171" i="6"/>
  <c r="G135" i="6"/>
  <c r="M133" i="8" s="1"/>
  <c r="G99" i="6"/>
  <c r="M97" i="8" s="1"/>
  <c r="G63" i="6"/>
  <c r="M61" i="8" s="1"/>
  <c r="H8" i="3"/>
  <c r="B20" i="9" s="1"/>
  <c r="B21" i="9"/>
  <c r="B22" i="9"/>
  <c r="B23" i="9"/>
  <c r="G33" i="6"/>
  <c r="M31" i="8" s="1"/>
  <c r="G45" i="6"/>
  <c r="M43" i="8" s="1"/>
  <c r="G57" i="6"/>
  <c r="M55" i="8" s="1"/>
  <c r="G69" i="6"/>
  <c r="M67" i="8" s="1"/>
  <c r="G81" i="6"/>
  <c r="M79" i="8" s="1"/>
  <c r="G93" i="6"/>
  <c r="M91" i="8" s="1"/>
  <c r="G105" i="6"/>
  <c r="M103" i="8" s="1"/>
  <c r="G117" i="6"/>
  <c r="M115" i="8" s="1"/>
  <c r="G129" i="6"/>
  <c r="M127" i="8" s="1"/>
  <c r="G141" i="6"/>
  <c r="M139" i="8" s="1"/>
  <c r="G153" i="6"/>
  <c r="M151" i="8" s="1"/>
  <c r="G165" i="6"/>
  <c r="G177" i="6"/>
  <c r="G189" i="6"/>
  <c r="G201" i="6"/>
  <c r="G34" i="6"/>
  <c r="M32" i="8" s="1"/>
  <c r="G46" i="6"/>
  <c r="M44" i="8" s="1"/>
  <c r="G58" i="6"/>
  <c r="M56" i="8" s="1"/>
  <c r="G70" i="6"/>
  <c r="M68" i="8" s="1"/>
  <c r="G82" i="6"/>
  <c r="M80" i="8" s="1"/>
  <c r="G94" i="6"/>
  <c r="M92" i="8" s="1"/>
  <c r="G106" i="6"/>
  <c r="M104" i="8" s="1"/>
  <c r="G118" i="6"/>
  <c r="M116" i="8" s="1"/>
  <c r="G130" i="6"/>
  <c r="M128" i="8" s="1"/>
  <c r="G142" i="6"/>
  <c r="M140" i="8" s="1"/>
  <c r="G154" i="6"/>
  <c r="M152" i="8" s="1"/>
  <c r="G166" i="6"/>
  <c r="G178" i="6"/>
  <c r="G190" i="6"/>
  <c r="G202" i="6"/>
  <c r="V27" i="6"/>
  <c r="G35" i="6"/>
  <c r="M33" i="8" s="1"/>
  <c r="G47" i="6"/>
  <c r="M45" i="8" s="1"/>
  <c r="G59" i="6"/>
  <c r="M57" i="8" s="1"/>
  <c r="G71" i="6"/>
  <c r="M69" i="8" s="1"/>
  <c r="G83" i="6"/>
  <c r="M81" i="8" s="1"/>
  <c r="G95" i="6"/>
  <c r="M93" i="8" s="1"/>
  <c r="G107" i="6"/>
  <c r="M105" i="8" s="1"/>
  <c r="G119" i="6"/>
  <c r="M117" i="8" s="1"/>
  <c r="G131" i="6"/>
  <c r="M129" i="8" s="1"/>
  <c r="G143" i="6"/>
  <c r="M141" i="8" s="1"/>
  <c r="G155" i="6"/>
  <c r="M153" i="8" s="1"/>
  <c r="G167" i="6"/>
  <c r="G179" i="6"/>
  <c r="G191" i="6"/>
  <c r="V28" i="6"/>
  <c r="V40" i="6"/>
  <c r="V52" i="6"/>
  <c r="G36" i="6"/>
  <c r="M34" i="8" s="1"/>
  <c r="G48" i="6"/>
  <c r="M46" i="8" s="1"/>
  <c r="G60" i="6"/>
  <c r="M58" i="8" s="1"/>
  <c r="G72" i="6"/>
  <c r="M70" i="8" s="1"/>
  <c r="G84" i="6"/>
  <c r="M82" i="8" s="1"/>
  <c r="G96" i="6"/>
  <c r="M94" i="8" s="1"/>
  <c r="G108" i="6"/>
  <c r="M106" i="8" s="1"/>
  <c r="G120" i="6"/>
  <c r="M118" i="8" s="1"/>
  <c r="G132" i="6"/>
  <c r="M130" i="8" s="1"/>
  <c r="G144" i="6"/>
  <c r="M142" i="8" s="1"/>
  <c r="G156" i="6"/>
  <c r="M154" i="8" s="1"/>
  <c r="G168" i="6"/>
  <c r="G180" i="6"/>
  <c r="G192" i="6"/>
  <c r="V29" i="6"/>
  <c r="G37" i="6"/>
  <c r="M35" i="8" s="1"/>
  <c r="G49" i="6"/>
  <c r="M47" i="8" s="1"/>
  <c r="G61" i="6"/>
  <c r="M59" i="8" s="1"/>
  <c r="G73" i="6"/>
  <c r="M71" i="8" s="1"/>
  <c r="G85" i="6"/>
  <c r="M83" i="8" s="1"/>
  <c r="G97" i="6"/>
  <c r="M95" i="8" s="1"/>
  <c r="G109" i="6"/>
  <c r="M107" i="8" s="1"/>
  <c r="G121" i="6"/>
  <c r="M119" i="8" s="1"/>
  <c r="G133" i="6"/>
  <c r="M131" i="8" s="1"/>
  <c r="G145" i="6"/>
  <c r="M143" i="8" s="1"/>
  <c r="G157" i="6"/>
  <c r="M155" i="8" s="1"/>
  <c r="G169" i="6"/>
  <c r="G181" i="6"/>
  <c r="G193" i="6"/>
  <c r="G29" i="6"/>
  <c r="M27" i="8" s="1"/>
  <c r="G41" i="6"/>
  <c r="M39" i="8" s="1"/>
  <c r="G53" i="6"/>
  <c r="M51" i="8" s="1"/>
  <c r="G65" i="6"/>
  <c r="M63" i="8" s="1"/>
  <c r="G77" i="6"/>
  <c r="M75" i="8" s="1"/>
  <c r="G89" i="6"/>
  <c r="M87" i="8" s="1"/>
  <c r="G101" i="6"/>
  <c r="M99" i="8" s="1"/>
  <c r="G113" i="6"/>
  <c r="M111" i="8" s="1"/>
  <c r="G125" i="6"/>
  <c r="M123" i="8" s="1"/>
  <c r="G137" i="6"/>
  <c r="M135" i="8" s="1"/>
  <c r="G149" i="6"/>
  <c r="M147" i="8" s="1"/>
  <c r="G161" i="6"/>
  <c r="G173" i="6"/>
  <c r="G185" i="6"/>
  <c r="G197" i="6"/>
  <c r="G30" i="6"/>
  <c r="M28" i="8" s="1"/>
  <c r="G42" i="6"/>
  <c r="M40" i="8" s="1"/>
  <c r="G54" i="6"/>
  <c r="M52" i="8" s="1"/>
  <c r="G66" i="6"/>
  <c r="M64" i="8" s="1"/>
  <c r="G78" i="6"/>
  <c r="M76" i="8" s="1"/>
  <c r="G90" i="6"/>
  <c r="M88" i="8" s="1"/>
  <c r="G102" i="6"/>
  <c r="M100" i="8" s="1"/>
  <c r="G114" i="6"/>
  <c r="M112" i="8" s="1"/>
  <c r="G126" i="6"/>
  <c r="M124" i="8" s="1"/>
  <c r="G138" i="6"/>
  <c r="M136" i="8" s="1"/>
  <c r="G150" i="6"/>
  <c r="M148" i="8" s="1"/>
  <c r="G162" i="6"/>
  <c r="G174" i="6"/>
  <c r="G186" i="6"/>
  <c r="G198" i="6"/>
  <c r="G31" i="6"/>
  <c r="M29" i="8" s="1"/>
  <c r="G43" i="6"/>
  <c r="M41" i="8" s="1"/>
  <c r="G55" i="6"/>
  <c r="M53" i="8" s="1"/>
  <c r="G67" i="6"/>
  <c r="M65" i="8" s="1"/>
  <c r="G79" i="6"/>
  <c r="M77" i="8" s="1"/>
  <c r="G91" i="6"/>
  <c r="M89" i="8" s="1"/>
  <c r="G103" i="6"/>
  <c r="M101" i="8" s="1"/>
  <c r="G115" i="6"/>
  <c r="M113" i="8" s="1"/>
  <c r="G127" i="6"/>
  <c r="M125" i="8" s="1"/>
  <c r="G139" i="6"/>
  <c r="M137" i="8" s="1"/>
  <c r="G151" i="6"/>
  <c r="M149" i="8" s="1"/>
  <c r="G163" i="6"/>
  <c r="G175" i="6"/>
  <c r="G187" i="6"/>
  <c r="G199" i="6"/>
  <c r="U201" i="6"/>
  <c r="U189" i="6"/>
  <c r="U177" i="6"/>
  <c r="U165" i="6"/>
  <c r="U153" i="6"/>
  <c r="U141" i="6"/>
  <c r="U129" i="6"/>
  <c r="U117" i="6"/>
  <c r="U105" i="6"/>
  <c r="U93" i="6"/>
  <c r="U81" i="6"/>
  <c r="U69" i="6"/>
  <c r="U57" i="6"/>
  <c r="U45" i="6"/>
  <c r="U33" i="6"/>
  <c r="V202" i="6"/>
  <c r="AB202" i="6" s="1"/>
  <c r="V190" i="6"/>
  <c r="AE190" i="6" s="1"/>
  <c r="V178" i="6"/>
  <c r="V166" i="6"/>
  <c r="AB166" i="6" s="1"/>
  <c r="V154" i="6"/>
  <c r="AI154" i="6" s="1"/>
  <c r="V142" i="6"/>
  <c r="AM142" i="6" s="1"/>
  <c r="V130" i="6"/>
  <c r="AI130" i="6" s="1"/>
  <c r="V118" i="6"/>
  <c r="AD118" i="6" s="1"/>
  <c r="V106" i="6"/>
  <c r="V94" i="6"/>
  <c r="V82" i="6"/>
  <c r="V70" i="6"/>
  <c r="V58" i="6"/>
  <c r="V45" i="6"/>
  <c r="V32" i="6"/>
  <c r="G194" i="6"/>
  <c r="G158" i="6"/>
  <c r="M156" i="8" s="1"/>
  <c r="G122" i="6"/>
  <c r="M120" i="8" s="1"/>
  <c r="G86" i="6"/>
  <c r="M84" i="8" s="1"/>
  <c r="G50" i="6"/>
  <c r="M48" i="8" s="1"/>
  <c r="U176" i="6"/>
  <c r="U164" i="6"/>
  <c r="U152" i="6"/>
  <c r="U140" i="6"/>
  <c r="U128" i="6"/>
  <c r="U116" i="6"/>
  <c r="U104" i="6"/>
  <c r="U92" i="6"/>
  <c r="U80" i="6"/>
  <c r="U68" i="6"/>
  <c r="U56" i="6"/>
  <c r="U44" i="6"/>
  <c r="U32" i="6"/>
  <c r="V153" i="6"/>
  <c r="V141" i="6"/>
  <c r="AE141" i="6" s="1"/>
  <c r="V129" i="6"/>
  <c r="AB129" i="6" s="1"/>
  <c r="V117" i="6"/>
  <c r="V105" i="6"/>
  <c r="V93" i="6"/>
  <c r="V81" i="6"/>
  <c r="V69" i="6"/>
  <c r="V57" i="6"/>
  <c r="V44" i="6"/>
  <c r="V31" i="6"/>
  <c r="Y196" i="6"/>
  <c r="Y190" i="6"/>
  <c r="Y182" i="6"/>
  <c r="Y174" i="6"/>
  <c r="Y166" i="6"/>
  <c r="Y158" i="6"/>
  <c r="Y150" i="6"/>
  <c r="Y142" i="6"/>
  <c r="Y134" i="6"/>
  <c r="Y126" i="6"/>
  <c r="Y118" i="6"/>
  <c r="Y110" i="6"/>
  <c r="Y102" i="6"/>
  <c r="Y94" i="6"/>
  <c r="Y86" i="6"/>
  <c r="Y78" i="6"/>
  <c r="Y70" i="6"/>
  <c r="Y62" i="6"/>
  <c r="Y54" i="6"/>
  <c r="G188" i="6"/>
  <c r="G152" i="6"/>
  <c r="M150" i="8" s="1"/>
  <c r="G116" i="6"/>
  <c r="M114" i="8" s="1"/>
  <c r="G80" i="6"/>
  <c r="M78" i="8" s="1"/>
  <c r="G44" i="6"/>
  <c r="M42" i="8" s="1"/>
  <c r="U199" i="6"/>
  <c r="U187" i="6"/>
  <c r="U175" i="6"/>
  <c r="U163" i="6"/>
  <c r="U151" i="6"/>
  <c r="U139" i="6"/>
  <c r="U127" i="6"/>
  <c r="U115" i="6"/>
  <c r="U103" i="6"/>
  <c r="U91" i="6"/>
  <c r="U79" i="6"/>
  <c r="U67" i="6"/>
  <c r="U55" i="6"/>
  <c r="U43" i="6"/>
  <c r="U31" i="6"/>
  <c r="V200" i="6"/>
  <c r="AD200" i="6" s="1"/>
  <c r="V188" i="6"/>
  <c r="V176" i="6"/>
  <c r="AC176" i="6" s="1"/>
  <c r="V164" i="6"/>
  <c r="AH164" i="6" s="1"/>
  <c r="V152" i="6"/>
  <c r="AL152" i="6" s="1"/>
  <c r="V140" i="6"/>
  <c r="AH140" i="6" s="1"/>
  <c r="V128" i="6"/>
  <c r="AK128" i="6" s="1"/>
  <c r="V116" i="6"/>
  <c r="AL116" i="6" s="1"/>
  <c r="V104" i="6"/>
  <c r="V92" i="6"/>
  <c r="V80" i="6"/>
  <c r="V68" i="6"/>
  <c r="V56" i="6"/>
  <c r="V43" i="6"/>
  <c r="V30" i="6"/>
  <c r="Y52" i="6"/>
  <c r="Y42" i="6"/>
  <c r="Y30" i="6"/>
  <c r="G184" i="6"/>
  <c r="G148" i="6"/>
  <c r="M146" i="8" s="1"/>
  <c r="G112" i="6"/>
  <c r="M110" i="8" s="1"/>
  <c r="G76" i="6"/>
  <c r="M74" i="8" s="1"/>
  <c r="G40" i="6"/>
  <c r="M38" i="8" s="1"/>
  <c r="U198" i="6"/>
  <c r="U186" i="6"/>
  <c r="U174" i="6"/>
  <c r="U162" i="6"/>
  <c r="U150" i="6"/>
  <c r="U138" i="6"/>
  <c r="U126" i="6"/>
  <c r="U114" i="6"/>
  <c r="U102" i="6"/>
  <c r="U90" i="6"/>
  <c r="U78" i="6"/>
  <c r="U66" i="6"/>
  <c r="U54" i="6"/>
  <c r="U42" i="6"/>
  <c r="V175" i="6"/>
  <c r="V163" i="6"/>
  <c r="AD163" i="6" s="1"/>
  <c r="V151" i="6"/>
  <c r="AI151" i="6" s="1"/>
  <c r="V139" i="6"/>
  <c r="AE139" i="6" s="1"/>
  <c r="V127" i="6"/>
  <c r="AG127" i="6" s="1"/>
  <c r="V115" i="6"/>
  <c r="AK115" i="6" s="1"/>
  <c r="V103" i="6"/>
  <c r="V91" i="6"/>
  <c r="V79" i="6"/>
  <c r="V67" i="6"/>
  <c r="V55" i="6"/>
  <c r="V42" i="6"/>
  <c r="V26" i="6"/>
  <c r="Y188" i="6"/>
  <c r="Y180" i="6"/>
  <c r="Y172" i="6"/>
  <c r="Y164" i="6"/>
  <c r="Y156" i="6"/>
  <c r="Y148" i="6"/>
  <c r="Y140" i="6"/>
  <c r="Y132" i="6"/>
  <c r="Y124" i="6"/>
  <c r="Y116" i="6"/>
  <c r="Y108" i="6"/>
  <c r="Y100" i="6"/>
  <c r="Y92" i="6"/>
  <c r="Y84" i="6"/>
  <c r="Y76" i="6"/>
  <c r="Y68" i="6"/>
  <c r="Y60" i="6"/>
  <c r="Y40" i="6"/>
  <c r="Y28" i="6"/>
  <c r="G183" i="6"/>
  <c r="G147" i="6"/>
  <c r="M145" i="8" s="1"/>
  <c r="G111" i="6"/>
  <c r="M109" i="8" s="1"/>
  <c r="G75" i="6"/>
  <c r="M73" i="8" s="1"/>
  <c r="G39" i="6"/>
  <c r="M37" i="8" s="1"/>
  <c r="C47" i="6"/>
  <c r="AA22" i="6"/>
  <c r="Y22" i="6"/>
  <c r="Z22" i="6"/>
  <c r="X22" i="6"/>
  <c r="B16" i="6"/>
  <c r="E16" i="6" s="1"/>
  <c r="AA17" i="6"/>
  <c r="AA21" i="6"/>
  <c r="X18" i="6"/>
  <c r="Z21" i="6"/>
  <c r="D21" i="6"/>
  <c r="J19" i="8" s="1"/>
  <c r="Y20" i="6"/>
  <c r="AA20" i="6"/>
  <c r="V17" i="6"/>
  <c r="U18" i="6"/>
  <c r="E17" i="6"/>
  <c r="X21" i="6"/>
  <c r="V18" i="6"/>
  <c r="U19" i="6"/>
  <c r="W17" i="6"/>
  <c r="E18" i="6"/>
  <c r="Y21" i="6"/>
  <c r="V19" i="6"/>
  <c r="U20" i="6"/>
  <c r="E20" i="6"/>
  <c r="K18" i="8" s="1"/>
  <c r="Y17" i="6"/>
  <c r="V21" i="6"/>
  <c r="E19" i="6"/>
  <c r="X17" i="6"/>
  <c r="V20" i="6"/>
  <c r="U21" i="6"/>
  <c r="E21" i="6"/>
  <c r="K19" i="8" s="1"/>
  <c r="Y18" i="6"/>
  <c r="AA18" i="6"/>
  <c r="Z17" i="6"/>
  <c r="D17" i="6"/>
  <c r="J15" i="8" s="1"/>
  <c r="X19" i="6"/>
  <c r="W18" i="6"/>
  <c r="Z20" i="6"/>
  <c r="D18" i="6"/>
  <c r="J16" i="8" s="1"/>
  <c r="W21" i="6"/>
  <c r="Z18" i="6"/>
  <c r="AE49" i="6"/>
  <c r="AA19" i="6"/>
  <c r="Y19" i="6"/>
  <c r="Z19" i="6"/>
  <c r="U17" i="6"/>
  <c r="X20" i="6"/>
  <c r="D20" i="6"/>
  <c r="J18" i="8" s="1"/>
  <c r="D19" i="6"/>
  <c r="J17" i="8" s="1"/>
  <c r="C20" i="6"/>
  <c r="C19" i="6"/>
  <c r="C21" i="6"/>
  <c r="C18" i="6"/>
  <c r="C17" i="6"/>
  <c r="C28" i="6"/>
  <c r="C166" i="6"/>
  <c r="C142" i="6"/>
  <c r="C118" i="6"/>
  <c r="C70" i="6"/>
  <c r="C201" i="6"/>
  <c r="C165" i="6"/>
  <c r="C129" i="6"/>
  <c r="C81" i="6"/>
  <c r="C200" i="6"/>
  <c r="C56" i="6"/>
  <c r="C25" i="6"/>
  <c r="C151" i="6"/>
  <c r="C55" i="6"/>
  <c r="C24" i="6"/>
  <c r="C174" i="6"/>
  <c r="C126" i="6"/>
  <c r="C42" i="6"/>
  <c r="C35" i="6"/>
  <c r="C23" i="6"/>
  <c r="C197" i="6"/>
  <c r="C173" i="6"/>
  <c r="C161" i="6"/>
  <c r="C149" i="6"/>
  <c r="C137" i="6"/>
  <c r="C125" i="6"/>
  <c r="C113" i="6"/>
  <c r="C101" i="6"/>
  <c r="C89" i="6"/>
  <c r="C77" i="6"/>
  <c r="C65" i="6"/>
  <c r="C53" i="6"/>
  <c r="C41" i="6"/>
  <c r="C34" i="6"/>
  <c r="C22" i="6"/>
  <c r="C196" i="6"/>
  <c r="C184" i="6"/>
  <c r="C172" i="6"/>
  <c r="C160" i="6"/>
  <c r="C148" i="6"/>
  <c r="C136" i="6"/>
  <c r="C124" i="6"/>
  <c r="C112" i="6"/>
  <c r="C100" i="6"/>
  <c r="C88" i="6"/>
  <c r="C76" i="6"/>
  <c r="C64" i="6"/>
  <c r="C52" i="6"/>
  <c r="C178" i="6"/>
  <c r="C82" i="6"/>
  <c r="C27" i="6"/>
  <c r="C93" i="6"/>
  <c r="C164" i="6"/>
  <c r="C92" i="6"/>
  <c r="C175" i="6"/>
  <c r="C115" i="6"/>
  <c r="C43" i="6"/>
  <c r="C186" i="6"/>
  <c r="C114" i="6"/>
  <c r="C66" i="6"/>
  <c r="C183" i="6"/>
  <c r="C87" i="6"/>
  <c r="C40" i="6"/>
  <c r="C106" i="6"/>
  <c r="C189" i="6"/>
  <c r="C153" i="6"/>
  <c r="C69" i="6"/>
  <c r="C38" i="6"/>
  <c r="C152" i="6"/>
  <c r="C128" i="6"/>
  <c r="C80" i="6"/>
  <c r="C187" i="6"/>
  <c r="C103" i="6"/>
  <c r="C36" i="6"/>
  <c r="C150" i="6"/>
  <c r="C90" i="6"/>
  <c r="C195" i="6"/>
  <c r="C135" i="6"/>
  <c r="C51" i="6"/>
  <c r="C32" i="6"/>
  <c r="C194" i="6"/>
  <c r="C182" i="6"/>
  <c r="C170" i="6"/>
  <c r="C158" i="6"/>
  <c r="C146" i="6"/>
  <c r="C134" i="6"/>
  <c r="C122" i="6"/>
  <c r="C110" i="6"/>
  <c r="C98" i="6"/>
  <c r="C86" i="6"/>
  <c r="C74" i="6"/>
  <c r="C62" i="6"/>
  <c r="C50" i="6"/>
  <c r="C190" i="6"/>
  <c r="C130" i="6"/>
  <c r="C58" i="6"/>
  <c r="C177" i="6"/>
  <c r="C117" i="6"/>
  <c r="C45" i="6"/>
  <c r="C176" i="6"/>
  <c r="C116" i="6"/>
  <c r="C44" i="6"/>
  <c r="C37" i="6"/>
  <c r="C139" i="6"/>
  <c r="C91" i="6"/>
  <c r="C198" i="6"/>
  <c r="C138" i="6"/>
  <c r="C78" i="6"/>
  <c r="C185" i="6"/>
  <c r="C33" i="6"/>
  <c r="C159" i="6"/>
  <c r="C111" i="6"/>
  <c r="C75" i="6"/>
  <c r="C31" i="6"/>
  <c r="C193" i="6"/>
  <c r="C181" i="6"/>
  <c r="C169" i="6"/>
  <c r="C157" i="6"/>
  <c r="C145" i="6"/>
  <c r="C133" i="6"/>
  <c r="C121" i="6"/>
  <c r="C109" i="6"/>
  <c r="C97" i="6"/>
  <c r="C85" i="6"/>
  <c r="C73" i="6"/>
  <c r="C61" i="6"/>
  <c r="C49" i="6"/>
  <c r="C202" i="6"/>
  <c r="C94" i="6"/>
  <c r="C39" i="6"/>
  <c r="C141" i="6"/>
  <c r="C57" i="6"/>
  <c r="C26" i="6"/>
  <c r="C140" i="6"/>
  <c r="C68" i="6"/>
  <c r="C199" i="6"/>
  <c r="C127" i="6"/>
  <c r="C67" i="6"/>
  <c r="C54" i="6"/>
  <c r="C171" i="6"/>
  <c r="C123" i="6"/>
  <c r="C63" i="6"/>
  <c r="C30" i="6"/>
  <c r="C192" i="6"/>
  <c r="C180" i="6"/>
  <c r="C168" i="6"/>
  <c r="C156" i="6"/>
  <c r="C144" i="6"/>
  <c r="C132" i="6"/>
  <c r="C120" i="6"/>
  <c r="C108" i="6"/>
  <c r="C96" i="6"/>
  <c r="C84" i="6"/>
  <c r="C72" i="6"/>
  <c r="C60" i="6"/>
  <c r="C48" i="6"/>
  <c r="C154" i="6"/>
  <c r="C46" i="6"/>
  <c r="C105" i="6"/>
  <c r="C188" i="6"/>
  <c r="C104" i="6"/>
  <c r="C163" i="6"/>
  <c r="C79" i="6"/>
  <c r="C162" i="6"/>
  <c r="C102" i="6"/>
  <c r="C147" i="6"/>
  <c r="C99" i="6"/>
  <c r="C29" i="6"/>
  <c r="C191" i="6"/>
  <c r="C179" i="6"/>
  <c r="C167" i="6"/>
  <c r="C155" i="6"/>
  <c r="C143" i="6"/>
  <c r="C131" i="6"/>
  <c r="C119" i="6"/>
  <c r="C107" i="6"/>
  <c r="C95" i="6"/>
  <c r="C83" i="6"/>
  <c r="C71" i="6"/>
  <c r="C59" i="6"/>
  <c r="S15" i="3"/>
  <c r="Q13" i="3"/>
  <c r="S13" i="3" s="1"/>
  <c r="Q17" i="3"/>
  <c r="S17" i="3" s="1"/>
  <c r="P15" i="3"/>
  <c r="Q9" i="3"/>
  <c r="S9" i="3" s="1"/>
  <c r="P19" i="3"/>
  <c r="S19" i="3" s="1"/>
  <c r="P16" i="3"/>
  <c r="S16" i="3" s="1"/>
  <c r="C13" i="9" l="1"/>
  <c r="L48" i="7" s="1"/>
  <c r="I15" i="6" a="1"/>
  <c r="AE17" i="8"/>
  <c r="Y17" i="8"/>
  <c r="U17" i="8"/>
  <c r="Z17" i="8"/>
  <c r="R17" i="8"/>
  <c r="AF17" i="8"/>
  <c r="AC17" i="8"/>
  <c r="W17" i="8"/>
  <c r="AA17" i="8"/>
  <c r="P17" i="8"/>
  <c r="N17" i="8"/>
  <c r="AD17" i="8"/>
  <c r="X17" i="8"/>
  <c r="Q17" i="8"/>
  <c r="AG17" i="8"/>
  <c r="O17" i="8"/>
  <c r="S17" i="8"/>
  <c r="T17" i="8"/>
  <c r="AB17" i="8"/>
  <c r="V17" i="8"/>
  <c r="R16" i="8"/>
  <c r="AC16" i="8"/>
  <c r="W16" i="8"/>
  <c r="AF16" i="8"/>
  <c r="P16" i="8"/>
  <c r="N16" i="8"/>
  <c r="Z16" i="8"/>
  <c r="AA16" i="8"/>
  <c r="U16" i="8"/>
  <c r="S16" i="8"/>
  <c r="Q16" i="8"/>
  <c r="AB16" i="8"/>
  <c r="V16" i="8"/>
  <c r="AD16" i="8"/>
  <c r="AG16" i="8"/>
  <c r="AE16" i="8"/>
  <c r="O16" i="8"/>
  <c r="T16" i="8"/>
  <c r="Y16" i="8"/>
  <c r="X16" i="8"/>
  <c r="AC15" i="8"/>
  <c r="W15" i="8"/>
  <c r="AD15" i="8"/>
  <c r="P15" i="8"/>
  <c r="N15" i="8"/>
  <c r="AA15" i="8"/>
  <c r="U15" i="8"/>
  <c r="S15" i="8"/>
  <c r="X15" i="8"/>
  <c r="AF15" i="8"/>
  <c r="Z15" i="8"/>
  <c r="AB15" i="8"/>
  <c r="V15" i="8"/>
  <c r="AG15" i="8"/>
  <c r="O15" i="8"/>
  <c r="AE15" i="8"/>
  <c r="R15" i="8"/>
  <c r="Q15" i="8"/>
  <c r="Y15" i="8"/>
  <c r="T15" i="8"/>
  <c r="AA25" i="8"/>
  <c r="U25" i="8"/>
  <c r="AF25" i="8"/>
  <c r="Z25" i="8"/>
  <c r="AB25" i="8"/>
  <c r="AK25" i="8"/>
  <c r="S25" i="8"/>
  <c r="AD25" i="8"/>
  <c r="X25" i="8"/>
  <c r="Q25" i="8"/>
  <c r="V25" i="8"/>
  <c r="AL25" i="8"/>
  <c r="T25" i="8"/>
  <c r="AE25" i="8"/>
  <c r="AQ25" i="8"/>
  <c r="Y25" i="8"/>
  <c r="AH25" i="8"/>
  <c r="P25" i="8"/>
  <c r="R25" i="8"/>
  <c r="N25" i="8"/>
  <c r="AC25" i="8"/>
  <c r="AG25" i="8"/>
  <c r="W25" i="8"/>
  <c r="O25" i="8"/>
  <c r="T18" i="8"/>
  <c r="AE18" i="8"/>
  <c r="Y18" i="8"/>
  <c r="N18" i="8"/>
  <c r="R18" i="8"/>
  <c r="P18" i="8"/>
  <c r="AC18" i="8"/>
  <c r="W18" i="8"/>
  <c r="AA18" i="8"/>
  <c r="U18" i="8"/>
  <c r="S18" i="8"/>
  <c r="AD18" i="8"/>
  <c r="X18" i="8"/>
  <c r="V18" i="8"/>
  <c r="Z18" i="8"/>
  <c r="AG18" i="8"/>
  <c r="Q18" i="8"/>
  <c r="AF18" i="8"/>
  <c r="O18" i="8"/>
  <c r="AB18" i="8"/>
  <c r="S23" i="8"/>
  <c r="O23" i="8"/>
  <c r="AD23" i="8"/>
  <c r="X23" i="8"/>
  <c r="Q23" i="8"/>
  <c r="T23" i="8"/>
  <c r="AB23" i="8"/>
  <c r="V23" i="8"/>
  <c r="AG23" i="8"/>
  <c r="R23" i="8"/>
  <c r="AC23" i="8"/>
  <c r="W23" i="8"/>
  <c r="P23" i="8"/>
  <c r="N23" i="8"/>
  <c r="U23" i="8"/>
  <c r="AF23" i="8"/>
  <c r="AA23" i="8"/>
  <c r="Z23" i="8"/>
  <c r="AE23" i="8"/>
  <c r="Y23" i="8"/>
  <c r="AD22" i="8"/>
  <c r="X22" i="8"/>
  <c r="Q22" i="8"/>
  <c r="T22" i="8"/>
  <c r="Y22" i="8"/>
  <c r="AB22" i="8"/>
  <c r="V22" i="8"/>
  <c r="O22" i="8"/>
  <c r="AE22" i="8"/>
  <c r="AC22" i="8"/>
  <c r="W22" i="8"/>
  <c r="P22" i="8"/>
  <c r="N22" i="8"/>
  <c r="R22" i="8"/>
  <c r="AA22" i="8"/>
  <c r="Z22" i="8"/>
  <c r="U22" i="8"/>
  <c r="S22" i="8"/>
  <c r="AF22" i="8"/>
  <c r="AB20" i="8"/>
  <c r="V20" i="8"/>
  <c r="R20" i="8"/>
  <c r="W20" i="8"/>
  <c r="AG20" i="8"/>
  <c r="O20" i="8"/>
  <c r="T20" i="8"/>
  <c r="AE20" i="8"/>
  <c r="Y20" i="8"/>
  <c r="AC20" i="8"/>
  <c r="AA20" i="8"/>
  <c r="U20" i="8"/>
  <c r="AF20" i="8"/>
  <c r="Z20" i="8"/>
  <c r="X20" i="8"/>
  <c r="N20" i="8"/>
  <c r="Q20" i="8"/>
  <c r="P20" i="8"/>
  <c r="S20" i="8"/>
  <c r="AD20" i="8"/>
  <c r="AG19" i="8"/>
  <c r="O19" i="8"/>
  <c r="T19" i="8"/>
  <c r="W19" i="8"/>
  <c r="N19" i="8"/>
  <c r="AE19" i="8"/>
  <c r="Y19" i="8"/>
  <c r="R19" i="8"/>
  <c r="AC19" i="8"/>
  <c r="P19" i="8"/>
  <c r="AF19" i="8"/>
  <c r="Z19" i="8"/>
  <c r="S19" i="8"/>
  <c r="AA19" i="8"/>
  <c r="V19" i="8"/>
  <c r="X19" i="8"/>
  <c r="U19" i="8"/>
  <c r="Q19" i="8"/>
  <c r="AD19" i="8"/>
  <c r="AB19" i="8"/>
  <c r="Q21" i="8"/>
  <c r="AB21" i="8"/>
  <c r="V21" i="8"/>
  <c r="R21" i="8"/>
  <c r="AG21" i="8"/>
  <c r="O21" i="8"/>
  <c r="Y21" i="8"/>
  <c r="T21" i="8"/>
  <c r="AE21" i="8"/>
  <c r="P21" i="8"/>
  <c r="N21" i="8"/>
  <c r="AA21" i="8"/>
  <c r="U21" i="8"/>
  <c r="Z21" i="8"/>
  <c r="X21" i="8"/>
  <c r="AD21" i="8"/>
  <c r="AC21" i="8"/>
  <c r="S21" i="8"/>
  <c r="W21" i="8"/>
  <c r="AF21" i="8"/>
  <c r="AF24" i="8"/>
  <c r="Z24" i="8"/>
  <c r="AB24" i="8"/>
  <c r="S24" i="8"/>
  <c r="AD24" i="8"/>
  <c r="X24" i="8"/>
  <c r="V24" i="8"/>
  <c r="AG24" i="8"/>
  <c r="Q24" i="8"/>
  <c r="O24" i="8"/>
  <c r="AE24" i="8"/>
  <c r="Y24" i="8"/>
  <c r="R24" i="8"/>
  <c r="P24" i="8"/>
  <c r="T24" i="8"/>
  <c r="N24" i="8"/>
  <c r="AA24" i="8"/>
  <c r="AC24" i="8"/>
  <c r="U24" i="8"/>
  <c r="W24" i="8"/>
  <c r="AI121" i="6"/>
  <c r="G27" i="6"/>
  <c r="M25" i="8" s="1"/>
  <c r="F27" i="6"/>
  <c r="L25" i="8" s="1"/>
  <c r="AD87" i="6"/>
  <c r="AE36" i="6"/>
  <c r="AI65" i="6"/>
  <c r="AB90" i="6"/>
  <c r="AB48" i="6"/>
  <c r="G24" i="6"/>
  <c r="M22" i="8" s="1"/>
  <c r="K22" i="8"/>
  <c r="B22" i="8"/>
  <c r="E22" i="8"/>
  <c r="C22" i="8"/>
  <c r="H22" i="8"/>
  <c r="F22" i="8"/>
  <c r="D22" i="8"/>
  <c r="G22" i="8"/>
  <c r="AJ67" i="6"/>
  <c r="AH25" i="6"/>
  <c r="AN23" i="8" s="1"/>
  <c r="AM54" i="6"/>
  <c r="D24" i="8"/>
  <c r="G24" i="8"/>
  <c r="E24" i="8"/>
  <c r="C24" i="8"/>
  <c r="B24" i="8"/>
  <c r="H24" i="8"/>
  <c r="F24" i="8"/>
  <c r="AH93" i="6"/>
  <c r="AF50" i="6"/>
  <c r="AI34" i="6"/>
  <c r="AB35" i="6"/>
  <c r="AH62" i="6"/>
  <c r="AK89" i="6"/>
  <c r="AB97" i="6"/>
  <c r="AL73" i="6"/>
  <c r="G21" i="8"/>
  <c r="H21" i="8"/>
  <c r="F21" i="8"/>
  <c r="C21" i="8"/>
  <c r="D21" i="8"/>
  <c r="B21" i="8"/>
  <c r="E21" i="8"/>
  <c r="AH29" i="6"/>
  <c r="AD79" i="6"/>
  <c r="AG30" i="6"/>
  <c r="AD105" i="6"/>
  <c r="AI45" i="6"/>
  <c r="AH58" i="6"/>
  <c r="AH42" i="6"/>
  <c r="AL56" i="6"/>
  <c r="AG60" i="6"/>
  <c r="AD61" i="6"/>
  <c r="AE86" i="6"/>
  <c r="F26" i="6"/>
  <c r="L24" i="8" s="1"/>
  <c r="B25" i="8"/>
  <c r="G25" i="8"/>
  <c r="E25" i="8"/>
  <c r="C25" i="8"/>
  <c r="H25" i="8"/>
  <c r="D25" i="8"/>
  <c r="F25" i="8"/>
  <c r="AF68" i="6"/>
  <c r="AK82" i="6"/>
  <c r="AG75" i="6"/>
  <c r="AL33" i="6"/>
  <c r="AC84" i="6"/>
  <c r="AE72" i="6"/>
  <c r="E20" i="8"/>
  <c r="C20" i="8"/>
  <c r="H20" i="8"/>
  <c r="F20" i="8"/>
  <c r="D20" i="8"/>
  <c r="B20" i="8"/>
  <c r="G20" i="8"/>
  <c r="AL59" i="6"/>
  <c r="E19" i="8"/>
  <c r="C19" i="8"/>
  <c r="H19" i="8"/>
  <c r="F19" i="8"/>
  <c r="D19" i="8"/>
  <c r="B19" i="8"/>
  <c r="G19" i="8"/>
  <c r="AC106" i="6"/>
  <c r="AM83" i="6"/>
  <c r="AK91" i="6"/>
  <c r="AL104" i="6"/>
  <c r="AK31" i="6"/>
  <c r="AH53" i="6"/>
  <c r="AD107" i="6"/>
  <c r="G22" i="6"/>
  <c r="M20" i="8" s="1"/>
  <c r="K20" i="8"/>
  <c r="D18" i="8"/>
  <c r="F18" i="8"/>
  <c r="H18" i="8"/>
  <c r="B18" i="8"/>
  <c r="G18" i="8"/>
  <c r="E18" i="8"/>
  <c r="C18" i="8"/>
  <c r="I14" i="8"/>
  <c r="AK103" i="6"/>
  <c r="AG44" i="6"/>
  <c r="AJ52" i="6"/>
  <c r="AH49" i="6"/>
  <c r="AI77" i="6"/>
  <c r="AM102" i="6"/>
  <c r="D15" i="8"/>
  <c r="B15" i="8"/>
  <c r="G15" i="8"/>
  <c r="F15" i="8"/>
  <c r="E15" i="8"/>
  <c r="H15" i="8"/>
  <c r="C15" i="8"/>
  <c r="G18" i="6"/>
  <c r="M16" i="8" s="1"/>
  <c r="K16" i="8"/>
  <c r="AC108" i="6"/>
  <c r="AD99" i="6"/>
  <c r="G23" i="6"/>
  <c r="M21" i="8" s="1"/>
  <c r="K21" i="8"/>
  <c r="AM78" i="6"/>
  <c r="AC57" i="6"/>
  <c r="AI40" i="6"/>
  <c r="AK23" i="6"/>
  <c r="AQ21" i="8" s="1"/>
  <c r="AD74" i="6"/>
  <c r="AE101" i="6"/>
  <c r="AB96" i="6"/>
  <c r="C17" i="8"/>
  <c r="F17" i="8"/>
  <c r="B17" i="8"/>
  <c r="H17" i="8"/>
  <c r="D17" i="8"/>
  <c r="G17" i="8"/>
  <c r="E17" i="8"/>
  <c r="AD38" i="6"/>
  <c r="AI98" i="6"/>
  <c r="AL46" i="6"/>
  <c r="AB47" i="6"/>
  <c r="G20" i="6"/>
  <c r="M18" i="8" s="1"/>
  <c r="AC92" i="6"/>
  <c r="AK24" i="6"/>
  <c r="AQ22" i="8" s="1"/>
  <c r="G19" i="6"/>
  <c r="M17" i="8" s="1"/>
  <c r="K17" i="8"/>
  <c r="G17" i="6"/>
  <c r="M15" i="8" s="1"/>
  <c r="K15" i="8"/>
  <c r="AI69" i="6"/>
  <c r="AL81" i="6"/>
  <c r="AG51" i="6"/>
  <c r="G26" i="6"/>
  <c r="M24" i="8" s="1"/>
  <c r="AF41" i="6"/>
  <c r="AC71" i="6"/>
  <c r="H16" i="8"/>
  <c r="G16" i="8"/>
  <c r="D16" i="8"/>
  <c r="B16" i="8"/>
  <c r="E16" i="8"/>
  <c r="F16" i="8"/>
  <c r="C16" i="8"/>
  <c r="AD22" i="6"/>
  <c r="AJ20" i="8" s="1"/>
  <c r="AM64" i="6"/>
  <c r="AE39" i="6"/>
  <c r="AM66" i="6"/>
  <c r="G25" i="6"/>
  <c r="M23" i="8" s="1"/>
  <c r="K23" i="8"/>
  <c r="B23" i="8"/>
  <c r="H23" i="8"/>
  <c r="E23" i="8"/>
  <c r="C23" i="8"/>
  <c r="G23" i="8"/>
  <c r="F23" i="8"/>
  <c r="D23" i="8"/>
  <c r="AF120" i="6"/>
  <c r="C16" i="6"/>
  <c r="F25" i="6"/>
  <c r="L23" i="8" s="1"/>
  <c r="AM136" i="6"/>
  <c r="AE157" i="6"/>
  <c r="AF77" i="6"/>
  <c r="AF170" i="6"/>
  <c r="AG74" i="6"/>
  <c r="AB131" i="6"/>
  <c r="AH191" i="6"/>
  <c r="AF194" i="6"/>
  <c r="AM93" i="6"/>
  <c r="AI177" i="6"/>
  <c r="AK136" i="6"/>
  <c r="AB25" i="6"/>
  <c r="AH23" i="8" s="1"/>
  <c r="AC59" i="6"/>
  <c r="AD25" i="6"/>
  <c r="AJ23" i="8" s="1"/>
  <c r="AI59" i="6"/>
  <c r="AC25" i="6"/>
  <c r="AI23" i="8" s="1"/>
  <c r="AG25" i="6"/>
  <c r="AM23" i="8" s="1"/>
  <c r="AH77" i="6"/>
  <c r="AC170" i="6"/>
  <c r="AG49" i="6"/>
  <c r="AH120" i="6"/>
  <c r="AH121" i="6"/>
  <c r="AI120" i="6"/>
  <c r="AJ101" i="6"/>
  <c r="AI102" i="6"/>
  <c r="AG120" i="6"/>
  <c r="AL102" i="6"/>
  <c r="AM120" i="6"/>
  <c r="AC126" i="6"/>
  <c r="AC120" i="6"/>
  <c r="AC47" i="6"/>
  <c r="AC169" i="6"/>
  <c r="AB120" i="6"/>
  <c r="AM144" i="6"/>
  <c r="AH171" i="6"/>
  <c r="AB170" i="6"/>
  <c r="AD120" i="6"/>
  <c r="AL120" i="6"/>
  <c r="AC96" i="6"/>
  <c r="AC171" i="6"/>
  <c r="AK120" i="6"/>
  <c r="AB171" i="6"/>
  <c r="AI142" i="6"/>
  <c r="AF128" i="6"/>
  <c r="AF122" i="6"/>
  <c r="AF71" i="6"/>
  <c r="AL194" i="6"/>
  <c r="AE102" i="6"/>
  <c r="AD191" i="6"/>
  <c r="AG194" i="6"/>
  <c r="AK41" i="6"/>
  <c r="AM71" i="6"/>
  <c r="AG185" i="6"/>
  <c r="AB72" i="6"/>
  <c r="AK194" i="6"/>
  <c r="AM157" i="6"/>
  <c r="AJ194" i="6"/>
  <c r="AD102" i="6"/>
  <c r="AJ120" i="6"/>
  <c r="AE131" i="6"/>
  <c r="AK157" i="6"/>
  <c r="AD197" i="6"/>
  <c r="AJ181" i="6"/>
  <c r="AC198" i="6"/>
  <c r="AF59" i="6"/>
  <c r="AD134" i="6"/>
  <c r="AL181" i="6"/>
  <c r="AE59" i="6"/>
  <c r="AB134" i="6"/>
  <c r="AJ73" i="6"/>
  <c r="AH181" i="6"/>
  <c r="F24" i="6"/>
  <c r="L22" i="8" s="1"/>
  <c r="AL108" i="6"/>
  <c r="AM92" i="6"/>
  <c r="AJ108" i="6"/>
  <c r="AH111" i="6"/>
  <c r="AH134" i="6"/>
  <c r="AL113" i="6"/>
  <c r="AH137" i="6"/>
  <c r="AG124" i="6"/>
  <c r="AH73" i="6"/>
  <c r="AD59" i="6"/>
  <c r="AI60" i="6"/>
  <c r="AK73" i="6"/>
  <c r="AF148" i="6"/>
  <c r="AJ137" i="6"/>
  <c r="AB108" i="6"/>
  <c r="AM177" i="6"/>
  <c r="AM132" i="6"/>
  <c r="AB109" i="6"/>
  <c r="AF111" i="6"/>
  <c r="AK161" i="6"/>
  <c r="AJ57" i="6"/>
  <c r="AL109" i="6"/>
  <c r="AI111" i="6"/>
  <c r="AG73" i="6"/>
  <c r="AM97" i="6"/>
  <c r="AK33" i="6"/>
  <c r="AM48" i="6"/>
  <c r="AL177" i="6"/>
  <c r="AH177" i="6"/>
  <c r="AH143" i="6"/>
  <c r="AC72" i="6"/>
  <c r="AC194" i="6"/>
  <c r="AJ97" i="6"/>
  <c r="AJ157" i="6"/>
  <c r="AE75" i="6"/>
  <c r="AE143" i="6"/>
  <c r="AE186" i="6"/>
  <c r="AH48" i="6"/>
  <c r="AK44" i="6"/>
  <c r="AC177" i="6"/>
  <c r="AM143" i="6"/>
  <c r="AF72" i="6"/>
  <c r="AM86" i="6"/>
  <c r="AB194" i="6"/>
  <c r="AH146" i="6"/>
  <c r="AG61" i="6"/>
  <c r="AI97" i="6"/>
  <c r="AI157" i="6"/>
  <c r="AC87" i="6"/>
  <c r="AB181" i="6"/>
  <c r="AM197" i="6"/>
  <c r="AG48" i="6"/>
  <c r="AD86" i="6"/>
  <c r="AG97" i="6"/>
  <c r="AB42" i="6"/>
  <c r="AL143" i="6"/>
  <c r="AM87" i="6"/>
  <c r="AK34" i="6"/>
  <c r="AI109" i="6"/>
  <c r="AC124" i="6"/>
  <c r="AE134" i="6"/>
  <c r="AH109" i="6"/>
  <c r="AI73" i="6"/>
  <c r="AI165" i="6"/>
  <c r="AE108" i="6"/>
  <c r="AJ25" i="6"/>
  <c r="AP23" i="8" s="1"/>
  <c r="AK59" i="6"/>
  <c r="AG109" i="6"/>
  <c r="AI33" i="6"/>
  <c r="AI108" i="6"/>
  <c r="AD72" i="6"/>
  <c r="AF73" i="6"/>
  <c r="AD157" i="6"/>
  <c r="AG106" i="6"/>
  <c r="AJ35" i="6"/>
  <c r="AH108" i="6"/>
  <c r="AJ72" i="6"/>
  <c r="AM134" i="6"/>
  <c r="AD73" i="6"/>
  <c r="AC157" i="6"/>
  <c r="AF108" i="6"/>
  <c r="AI72" i="6"/>
  <c r="AG134" i="6"/>
  <c r="AF25" i="6"/>
  <c r="AL23" i="8" s="1"/>
  <c r="AC73" i="6"/>
  <c r="AC113" i="6"/>
  <c r="AJ59" i="6"/>
  <c r="AM108" i="6"/>
  <c r="AG72" i="6"/>
  <c r="AF134" i="6"/>
  <c r="AI25" i="6"/>
  <c r="AO23" i="8" s="1"/>
  <c r="AM73" i="6"/>
  <c r="AC109" i="6"/>
  <c r="AI181" i="6"/>
  <c r="AE111" i="6"/>
  <c r="AC33" i="6"/>
  <c r="AC197" i="6"/>
  <c r="AL136" i="6"/>
  <c r="AM33" i="6"/>
  <c r="AH33" i="6"/>
  <c r="AG111" i="6"/>
  <c r="AI136" i="6"/>
  <c r="AH165" i="6"/>
  <c r="AI161" i="6"/>
  <c r="AM161" i="6"/>
  <c r="AH31" i="6"/>
  <c r="AF84" i="6"/>
  <c r="AL197" i="6"/>
  <c r="AK42" i="6"/>
  <c r="AC161" i="6"/>
  <c r="AC90" i="6"/>
  <c r="AG31" i="6"/>
  <c r="AL142" i="6"/>
  <c r="AH44" i="6"/>
  <c r="AK111" i="6"/>
  <c r="AG104" i="6"/>
  <c r="AF135" i="6"/>
  <c r="AG130" i="6"/>
  <c r="AD115" i="6"/>
  <c r="AC142" i="6"/>
  <c r="AD104" i="6"/>
  <c r="AF57" i="6"/>
  <c r="AG110" i="6"/>
  <c r="AI197" i="6"/>
  <c r="AB115" i="6"/>
  <c r="AB142" i="6"/>
  <c r="AG116" i="6"/>
  <c r="AL57" i="6"/>
  <c r="AC110" i="6"/>
  <c r="AI103" i="6"/>
  <c r="AH197" i="6"/>
  <c r="AL115" i="6"/>
  <c r="AC116" i="6"/>
  <c r="AI57" i="6"/>
  <c r="AG197" i="6"/>
  <c r="AG128" i="6"/>
  <c r="AB57" i="6"/>
  <c r="AK197" i="6"/>
  <c r="AJ96" i="6"/>
  <c r="AF197" i="6"/>
  <c r="AE144" i="6"/>
  <c r="AE115" i="6"/>
  <c r="AB46" i="6"/>
  <c r="AJ47" i="6"/>
  <c r="AI128" i="6"/>
  <c r="AE57" i="6"/>
  <c r="AG146" i="6"/>
  <c r="AK121" i="6"/>
  <c r="AK165" i="6"/>
  <c r="AL125" i="6"/>
  <c r="AE197" i="6"/>
  <c r="AL144" i="6"/>
  <c r="AC115" i="6"/>
  <c r="AF46" i="6"/>
  <c r="AM47" i="6"/>
  <c r="AH128" i="6"/>
  <c r="AD57" i="6"/>
  <c r="AL145" i="6"/>
  <c r="AD111" i="6"/>
  <c r="AJ136" i="6"/>
  <c r="AG121" i="6"/>
  <c r="AL47" i="6"/>
  <c r="AB144" i="6"/>
  <c r="AJ121" i="6"/>
  <c r="AC144" i="6"/>
  <c r="AE71" i="6"/>
  <c r="AC41" i="6"/>
  <c r="AM186" i="6"/>
  <c r="AG163" i="6"/>
  <c r="AM115" i="6"/>
  <c r="AK96" i="6"/>
  <c r="AK146" i="6"/>
  <c r="AF144" i="6"/>
  <c r="AK47" i="6"/>
  <c r="AE146" i="6"/>
  <c r="AF180" i="6"/>
  <c r="AD41" i="6"/>
  <c r="AI47" i="6"/>
  <c r="AB197" i="6"/>
  <c r="AL186" i="6"/>
  <c r="AF47" i="6"/>
  <c r="AB41" i="6"/>
  <c r="AK186" i="6"/>
  <c r="AE163" i="6"/>
  <c r="AG142" i="6"/>
  <c r="AI71" i="6"/>
  <c r="AK147" i="6"/>
  <c r="AJ41" i="6"/>
  <c r="AM41" i="6"/>
  <c r="AJ186" i="6"/>
  <c r="AK142" i="6"/>
  <c r="AD71" i="6"/>
  <c r="AM96" i="6"/>
  <c r="AM122" i="6"/>
  <c r="AF130" i="6"/>
  <c r="AL41" i="6"/>
  <c r="AI115" i="6"/>
  <c r="AC186" i="6"/>
  <c r="AH142" i="6"/>
  <c r="AB71" i="6"/>
  <c r="AC104" i="6"/>
  <c r="AF96" i="6"/>
  <c r="AH122" i="6"/>
  <c r="AJ111" i="6"/>
  <c r="AE122" i="6"/>
  <c r="F23" i="6"/>
  <c r="L21" i="8" s="1"/>
  <c r="AK191" i="6"/>
  <c r="AJ162" i="6"/>
  <c r="AM162" i="6"/>
  <c r="AG102" i="6"/>
  <c r="AE41" i="6"/>
  <c r="AC125" i="6"/>
  <c r="AJ54" i="6"/>
  <c r="AE162" i="6"/>
  <c r="AH69" i="6"/>
  <c r="AE47" i="6"/>
  <c r="AH71" i="6"/>
  <c r="AH186" i="6"/>
  <c r="AH154" i="6"/>
  <c r="AL168" i="6"/>
  <c r="AB156" i="6"/>
  <c r="AJ122" i="6"/>
  <c r="AF146" i="6"/>
  <c r="AD121" i="6"/>
  <c r="AM193" i="6"/>
  <c r="AI147" i="6"/>
  <c r="AG195" i="6"/>
  <c r="AJ168" i="6"/>
  <c r="AH41" i="6"/>
  <c r="AB125" i="6"/>
  <c r="AC66" i="6"/>
  <c r="AD162" i="6"/>
  <c r="AJ60" i="6"/>
  <c r="AH47" i="6"/>
  <c r="AG71" i="6"/>
  <c r="AK144" i="6"/>
  <c r="AD143" i="6"/>
  <c r="AE168" i="6"/>
  <c r="AC39" i="6"/>
  <c r="AI122" i="6"/>
  <c r="AD146" i="6"/>
  <c r="AC49" i="6"/>
  <c r="AB73" i="6"/>
  <c r="AL97" i="6"/>
  <c r="AF121" i="6"/>
  <c r="AJ98" i="6"/>
  <c r="AH147" i="6"/>
  <c r="AM195" i="6"/>
  <c r="AF156" i="6"/>
  <c r="AI162" i="6"/>
  <c r="AE195" i="6"/>
  <c r="AH162" i="6"/>
  <c r="AD125" i="6"/>
  <c r="AF162" i="6"/>
  <c r="AF83" i="6"/>
  <c r="AG96" i="6"/>
  <c r="AD195" i="6"/>
  <c r="AG41" i="6"/>
  <c r="AC78" i="6"/>
  <c r="AL162" i="6"/>
  <c r="AM151" i="6"/>
  <c r="AG47" i="6"/>
  <c r="AK131" i="6"/>
  <c r="AD168" i="6"/>
  <c r="AG122" i="6"/>
  <c r="AC146" i="6"/>
  <c r="AF49" i="6"/>
  <c r="AE121" i="6"/>
  <c r="AE98" i="6"/>
  <c r="AL171" i="6"/>
  <c r="AL195" i="6"/>
  <c r="AD186" i="6"/>
  <c r="AI144" i="6"/>
  <c r="AM131" i="6"/>
  <c r="AC168" i="6"/>
  <c r="AC121" i="6"/>
  <c r="AK195" i="6"/>
  <c r="AL131" i="6"/>
  <c r="AB168" i="6"/>
  <c r="AM170" i="6"/>
  <c r="AF124" i="6"/>
  <c r="AJ49" i="6"/>
  <c r="AE73" i="6"/>
  <c r="AB121" i="6"/>
  <c r="AI169" i="6"/>
  <c r="AE171" i="6"/>
  <c r="AC195" i="6"/>
  <c r="AF133" i="6"/>
  <c r="AH195" i="6"/>
  <c r="AE123" i="6"/>
  <c r="AB107" i="6"/>
  <c r="AL191" i="6"/>
  <c r="AF195" i="6"/>
  <c r="AF24" i="6"/>
  <c r="AL22" i="8" s="1"/>
  <c r="AE147" i="6"/>
  <c r="AG162" i="6"/>
  <c r="AJ77" i="6"/>
  <c r="AC162" i="6"/>
  <c r="AM168" i="6"/>
  <c r="AC151" i="6"/>
  <c r="AJ144" i="6"/>
  <c r="AL71" i="6"/>
  <c r="AK35" i="6"/>
  <c r="AH170" i="6"/>
  <c r="AB146" i="6"/>
  <c r="AM49" i="6"/>
  <c r="AJ169" i="6"/>
  <c r="AB98" i="6"/>
  <c r="AF171" i="6"/>
  <c r="AI195" i="6"/>
  <c r="AI168" i="6"/>
  <c r="AF191" i="6"/>
  <c r="AB77" i="6"/>
  <c r="AF102" i="6"/>
  <c r="AB162" i="6"/>
  <c r="AH144" i="6"/>
  <c r="AM31" i="6"/>
  <c r="AK163" i="6"/>
  <c r="AK46" i="6"/>
  <c r="AK71" i="6"/>
  <c r="AG198" i="6"/>
  <c r="AI41" i="6"/>
  <c r="AL77" i="6"/>
  <c r="AC102" i="6"/>
  <c r="AF186" i="6"/>
  <c r="AG144" i="6"/>
  <c r="AH163" i="6"/>
  <c r="AE46" i="6"/>
  <c r="AD47" i="6"/>
  <c r="AJ71" i="6"/>
  <c r="AJ131" i="6"/>
  <c r="AE92" i="6"/>
  <c r="AL93" i="6"/>
  <c r="AL170" i="6"/>
  <c r="AE124" i="6"/>
  <c r="AI49" i="6"/>
  <c r="AL121" i="6"/>
  <c r="AG112" i="6"/>
  <c r="AI171" i="6"/>
  <c r="AB195" i="6"/>
  <c r="AC53" i="6"/>
  <c r="AJ33" i="6"/>
  <c r="AE33" i="6"/>
  <c r="AD33" i="6"/>
  <c r="AB33" i="6"/>
  <c r="AE84" i="6"/>
  <c r="AD84" i="6"/>
  <c r="AJ84" i="6"/>
  <c r="AM84" i="6"/>
  <c r="AG84" i="6"/>
  <c r="AI84" i="6"/>
  <c r="AL84" i="6"/>
  <c r="AH84" i="6"/>
  <c r="AB84" i="6"/>
  <c r="AM85" i="6"/>
  <c r="AD85" i="6"/>
  <c r="AE85" i="6"/>
  <c r="AL85" i="6"/>
  <c r="AH85" i="6"/>
  <c r="AB85" i="6"/>
  <c r="AC85" i="6"/>
  <c r="AJ85" i="6"/>
  <c r="AE110" i="6"/>
  <c r="AI110" i="6"/>
  <c r="AJ110" i="6"/>
  <c r="AF110" i="6"/>
  <c r="AH110" i="6"/>
  <c r="AD110" i="6"/>
  <c r="AM110" i="6"/>
  <c r="AB110" i="6"/>
  <c r="AC135" i="6"/>
  <c r="AH135" i="6"/>
  <c r="AI135" i="6"/>
  <c r="AK135" i="6"/>
  <c r="AJ135" i="6"/>
  <c r="AM135" i="6"/>
  <c r="AD135" i="6"/>
  <c r="AE135" i="6"/>
  <c r="AK158" i="6"/>
  <c r="AD158" i="6"/>
  <c r="AF158" i="6"/>
  <c r="AL158" i="6"/>
  <c r="AM158" i="6"/>
  <c r="AG158" i="6"/>
  <c r="AI158" i="6"/>
  <c r="AH158" i="6"/>
  <c r="AJ158" i="6"/>
  <c r="AE179" i="6"/>
  <c r="AF179" i="6"/>
  <c r="AB179" i="6"/>
  <c r="AL179" i="6"/>
  <c r="AH179" i="6"/>
  <c r="AK179" i="6"/>
  <c r="AI179" i="6"/>
  <c r="AJ179" i="6"/>
  <c r="AJ161" i="6"/>
  <c r="AH161" i="6"/>
  <c r="AE161" i="6"/>
  <c r="AF161" i="6"/>
  <c r="AL161" i="6"/>
  <c r="AJ192" i="6"/>
  <c r="AG192" i="6"/>
  <c r="AB78" i="6"/>
  <c r="AL32" i="6"/>
  <c r="AG32" i="6"/>
  <c r="AH32" i="6"/>
  <c r="AI32" i="6"/>
  <c r="AM32" i="6"/>
  <c r="AB32" i="6"/>
  <c r="AJ32" i="6"/>
  <c r="AC32" i="6"/>
  <c r="AJ172" i="6"/>
  <c r="AB172" i="6"/>
  <c r="AF172" i="6"/>
  <c r="AH172" i="6"/>
  <c r="AD172" i="6"/>
  <c r="AI172" i="6"/>
  <c r="AE172" i="6"/>
  <c r="AL172" i="6"/>
  <c r="AD173" i="6"/>
  <c r="AI173" i="6"/>
  <c r="AK164" i="6"/>
  <c r="AC164" i="6"/>
  <c r="AG164" i="6"/>
  <c r="AL164" i="6"/>
  <c r="AM164" i="6"/>
  <c r="AM178" i="6"/>
  <c r="AC178" i="6"/>
  <c r="AI178" i="6"/>
  <c r="AB178" i="6"/>
  <c r="AE178" i="6"/>
  <c r="AJ23" i="6"/>
  <c r="AP21" i="8" s="1"/>
  <c r="AE150" i="6"/>
  <c r="AK150" i="6"/>
  <c r="AM150" i="6"/>
  <c r="AD155" i="6"/>
  <c r="AH155" i="6"/>
  <c r="AM172" i="6"/>
  <c r="AC152" i="6"/>
  <c r="AE152" i="6"/>
  <c r="AG23" i="6"/>
  <c r="AM21" i="8" s="1"/>
  <c r="AH23" i="6"/>
  <c r="AN21" i="8" s="1"/>
  <c r="AE23" i="6"/>
  <c r="AK21" i="8" s="1"/>
  <c r="AF23" i="6"/>
  <c r="AL21" i="8" s="1"/>
  <c r="AD23" i="6"/>
  <c r="AJ21" i="8" s="1"/>
  <c r="AI23" i="6"/>
  <c r="AO21" i="8" s="1"/>
  <c r="AL23" i="6"/>
  <c r="AR21" i="8" s="1"/>
  <c r="AM192" i="6"/>
  <c r="AD175" i="6"/>
  <c r="AH175" i="6"/>
  <c r="AM23" i="6"/>
  <c r="AS21" i="8" s="1"/>
  <c r="AJ93" i="6"/>
  <c r="AF93" i="6"/>
  <c r="AD93" i="6"/>
  <c r="AE93" i="6"/>
  <c r="AB93" i="6"/>
  <c r="AG93" i="6"/>
  <c r="AI93" i="6"/>
  <c r="AK28" i="6"/>
  <c r="AG28" i="6"/>
  <c r="AH28" i="6"/>
  <c r="AD28" i="6"/>
  <c r="AI28" i="6"/>
  <c r="AC28" i="6"/>
  <c r="AM26" i="6"/>
  <c r="AS24" i="8" s="1"/>
  <c r="AC26" i="6"/>
  <c r="AI24" i="8" s="1"/>
  <c r="AD178" i="6"/>
  <c r="AB23" i="6"/>
  <c r="AH21" i="8" s="1"/>
  <c r="AK178" i="6"/>
  <c r="AD32" i="6"/>
  <c r="AB158" i="6"/>
  <c r="AE155" i="6"/>
  <c r="AG178" i="6"/>
  <c r="AJ178" i="6"/>
  <c r="AK85" i="6"/>
  <c r="AK78" i="6"/>
  <c r="AD78" i="6"/>
  <c r="AE78" i="6"/>
  <c r="AF43" i="6"/>
  <c r="AH43" i="6"/>
  <c r="AG107" i="6"/>
  <c r="AI85" i="6"/>
  <c r="AL28" i="6"/>
  <c r="AB53" i="6"/>
  <c r="AE53" i="6"/>
  <c r="AD151" i="6"/>
  <c r="AB151" i="6"/>
  <c r="AF173" i="6"/>
  <c r="AC23" i="6"/>
  <c r="AI21" i="8" s="1"/>
  <c r="AK107" i="6"/>
  <c r="AK32" i="6"/>
  <c r="AK53" i="6"/>
  <c r="AJ53" i="6"/>
  <c r="AC42" i="6"/>
  <c r="AJ107" i="6"/>
  <c r="AF33" i="6"/>
  <c r="AB152" i="6"/>
  <c r="AG85" i="6"/>
  <c r="AE77" i="6"/>
  <c r="AH102" i="6"/>
  <c r="AK102" i="6"/>
  <c r="AM77" i="6"/>
  <c r="AI46" i="6"/>
  <c r="AC131" i="6"/>
  <c r="AB177" i="6"/>
  <c r="AB59" i="6"/>
  <c r="AG108" i="6"/>
  <c r="AH72" i="6"/>
  <c r="AD96" i="6"/>
  <c r="AG170" i="6"/>
  <c r="AI194" i="6"/>
  <c r="AC134" i="6"/>
  <c r="AE25" i="6"/>
  <c r="AK23" i="8" s="1"/>
  <c r="AB49" i="6"/>
  <c r="AK109" i="6"/>
  <c r="AB157" i="6"/>
  <c r="AF52" i="6"/>
  <c r="AD171" i="6"/>
  <c r="AK77" i="6"/>
  <c r="AM191" i="6"/>
  <c r="AH59" i="6"/>
  <c r="AK108" i="6"/>
  <c r="AI96" i="6"/>
  <c r="AH194" i="6"/>
  <c r="AL134" i="6"/>
  <c r="AM25" i="6"/>
  <c r="AS23" i="8" s="1"/>
  <c r="AD49" i="6"/>
  <c r="AJ109" i="6"/>
  <c r="AL157" i="6"/>
  <c r="AM171" i="6"/>
  <c r="AE177" i="6"/>
  <c r="AH125" i="6"/>
  <c r="AI131" i="6"/>
  <c r="AM72" i="6"/>
  <c r="AG77" i="6"/>
  <c r="AG177" i="6"/>
  <c r="AK177" i="6"/>
  <c r="AH131" i="6"/>
  <c r="AC191" i="6"/>
  <c r="AG59" i="6"/>
  <c r="AD108" i="6"/>
  <c r="AL72" i="6"/>
  <c r="AH96" i="6"/>
  <c r="AE194" i="6"/>
  <c r="AK134" i="6"/>
  <c r="AM109" i="6"/>
  <c r="AL25" i="6"/>
  <c r="AR23" i="8" s="1"/>
  <c r="AL49" i="6"/>
  <c r="AD109" i="6"/>
  <c r="AH157" i="6"/>
  <c r="AK171" i="6"/>
  <c r="AE191" i="6"/>
  <c r="AF177" i="6"/>
  <c r="AD77" i="6"/>
  <c r="AM149" i="6"/>
  <c r="AJ102" i="6"/>
  <c r="AH198" i="6"/>
  <c r="AI191" i="6"/>
  <c r="AJ46" i="6"/>
  <c r="AJ142" i="6"/>
  <c r="AG131" i="6"/>
  <c r="AB191" i="6"/>
  <c r="AJ128" i="6"/>
  <c r="AM57" i="6"/>
  <c r="AJ177" i="6"/>
  <c r="AM59" i="6"/>
  <c r="AK72" i="6"/>
  <c r="AE96" i="6"/>
  <c r="AK170" i="6"/>
  <c r="AE170" i="6"/>
  <c r="AD194" i="6"/>
  <c r="AJ134" i="6"/>
  <c r="AK25" i="6"/>
  <c r="AQ23" i="8" s="1"/>
  <c r="AK49" i="6"/>
  <c r="AF109" i="6"/>
  <c r="AG157" i="6"/>
  <c r="AJ87" i="6"/>
  <c r="AJ171" i="6"/>
  <c r="AC77" i="6"/>
  <c r="AG191" i="6"/>
  <c r="AB102" i="6"/>
  <c r="AF131" i="6"/>
  <c r="AL96" i="6"/>
  <c r="AD170" i="6"/>
  <c r="AJ170" i="6"/>
  <c r="AH88" i="6"/>
  <c r="AL88" i="6"/>
  <c r="AG88" i="6"/>
  <c r="AM88" i="6"/>
  <c r="AK88" i="6"/>
  <c r="AJ88" i="6"/>
  <c r="AB88" i="6"/>
  <c r="AC88" i="6"/>
  <c r="AD80" i="6"/>
  <c r="AE80" i="6"/>
  <c r="AF80" i="6"/>
  <c r="AB80" i="6"/>
  <c r="AC153" i="6"/>
  <c r="AG153" i="6"/>
  <c r="AJ153" i="6"/>
  <c r="AB153" i="6"/>
  <c r="AL153" i="6"/>
  <c r="AM153" i="6"/>
  <c r="AK153" i="6"/>
  <c r="AE153" i="6"/>
  <c r="AE94" i="6"/>
  <c r="AH94" i="6"/>
  <c r="AI94" i="6"/>
  <c r="AD94" i="6"/>
  <c r="AM94" i="6"/>
  <c r="AB63" i="6"/>
  <c r="AE63" i="6"/>
  <c r="AI63" i="6"/>
  <c r="AL63" i="6"/>
  <c r="AH63" i="6"/>
  <c r="AG63" i="6"/>
  <c r="AD55" i="6"/>
  <c r="AF55" i="6"/>
  <c r="AJ55" i="6"/>
  <c r="AM55" i="6"/>
  <c r="AG55" i="6"/>
  <c r="AB55" i="6"/>
  <c r="AC55" i="6"/>
  <c r="AJ185" i="6"/>
  <c r="AM145" i="6"/>
  <c r="AG167" i="6"/>
  <c r="AD167" i="6"/>
  <c r="AH167" i="6"/>
  <c r="AJ167" i="6"/>
  <c r="AF167" i="6"/>
  <c r="AC167" i="6"/>
  <c r="AE167" i="6"/>
  <c r="AM167" i="6"/>
  <c r="AL167" i="6"/>
  <c r="AE66" i="6"/>
  <c r="AB66" i="6"/>
  <c r="AD66" i="6"/>
  <c r="AL66" i="6"/>
  <c r="AG66" i="6"/>
  <c r="AH66" i="6"/>
  <c r="AF66" i="6"/>
  <c r="AK66" i="6"/>
  <c r="AJ180" i="6"/>
  <c r="AI180" i="6"/>
  <c r="AE180" i="6"/>
  <c r="AB180" i="6"/>
  <c r="AK180" i="6"/>
  <c r="AC180" i="6"/>
  <c r="AH180" i="6"/>
  <c r="AK183" i="6"/>
  <c r="AB183" i="6"/>
  <c r="AC183" i="6"/>
  <c r="AH183" i="6"/>
  <c r="AI183" i="6"/>
  <c r="AL183" i="6"/>
  <c r="AM183" i="6"/>
  <c r="AE183" i="6"/>
  <c r="AJ183" i="6"/>
  <c r="AG183" i="6"/>
  <c r="AF90" i="6"/>
  <c r="AD90" i="6"/>
  <c r="AE90" i="6"/>
  <c r="AL90" i="6"/>
  <c r="AJ90" i="6"/>
  <c r="AK90" i="6"/>
  <c r="AM90" i="6"/>
  <c r="AH90" i="6"/>
  <c r="AI90" i="6"/>
  <c r="AI66" i="6"/>
  <c r="AL39" i="6"/>
  <c r="AE55" i="6"/>
  <c r="AB36" i="6"/>
  <c r="AJ65" i="6"/>
  <c r="AL55" i="6"/>
  <c r="AD180" i="6"/>
  <c r="AB167" i="6"/>
  <c r="AH145" i="6"/>
  <c r="AG145" i="6"/>
  <c r="AB145" i="6"/>
  <c r="AC145" i="6"/>
  <c r="AJ145" i="6"/>
  <c r="AD145" i="6"/>
  <c r="AE145" i="6"/>
  <c r="AI145" i="6"/>
  <c r="AF145" i="6"/>
  <c r="AD185" i="6"/>
  <c r="AK185" i="6"/>
  <c r="AL185" i="6"/>
  <c r="AE185" i="6"/>
  <c r="AB185" i="6"/>
  <c r="AC185" i="6"/>
  <c r="AH185" i="6"/>
  <c r="AI185" i="6"/>
  <c r="AK39" i="6"/>
  <c r="AG39" i="6"/>
  <c r="AH39" i="6"/>
  <c r="AI39" i="6"/>
  <c r="AB39" i="6"/>
  <c r="AD39" i="6"/>
  <c r="AM39" i="6"/>
  <c r="AJ39" i="6"/>
  <c r="AF39" i="6"/>
  <c r="AC95" i="6"/>
  <c r="AG95" i="6"/>
  <c r="AH95" i="6"/>
  <c r="AK95" i="6"/>
  <c r="AE95" i="6"/>
  <c r="AL95" i="6"/>
  <c r="AD95" i="6"/>
  <c r="AJ95" i="6"/>
  <c r="AM95" i="6"/>
  <c r="AF95" i="6"/>
  <c r="AB95" i="6"/>
  <c r="AI95" i="6"/>
  <c r="AJ66" i="6"/>
  <c r="AM165" i="6"/>
  <c r="AJ165" i="6"/>
  <c r="AC165" i="6"/>
  <c r="AB165" i="6"/>
  <c r="AD165" i="6"/>
  <c r="AE165" i="6"/>
  <c r="AL165" i="6"/>
  <c r="AM201" i="6"/>
  <c r="AB201" i="6"/>
  <c r="AC201" i="6"/>
  <c r="AL201" i="6"/>
  <c r="AI201" i="6"/>
  <c r="AD201" i="6"/>
  <c r="AE201" i="6"/>
  <c r="AF201" i="6"/>
  <c r="AJ201" i="6"/>
  <c r="AM36" i="6"/>
  <c r="AG36" i="6"/>
  <c r="AH36" i="6"/>
  <c r="AJ36" i="6"/>
  <c r="AD36" i="6"/>
  <c r="AI36" i="6"/>
  <c r="AF36" i="6"/>
  <c r="AK36" i="6"/>
  <c r="AL36" i="6"/>
  <c r="AG65" i="6"/>
  <c r="AH65" i="6"/>
  <c r="AM65" i="6"/>
  <c r="AC65" i="6"/>
  <c r="AE65" i="6"/>
  <c r="AF65" i="6"/>
  <c r="AK65" i="6"/>
  <c r="AB65" i="6"/>
  <c r="AL65" i="6"/>
  <c r="AC119" i="6"/>
  <c r="AM119" i="6"/>
  <c r="AF119" i="6"/>
  <c r="AG119" i="6"/>
  <c r="AI119" i="6"/>
  <c r="AD119" i="6"/>
  <c r="AJ119" i="6"/>
  <c r="AH119" i="6"/>
  <c r="AK119" i="6"/>
  <c r="AE119" i="6"/>
  <c r="AL119" i="6"/>
  <c r="AB119" i="6"/>
  <c r="AM185" i="6"/>
  <c r="AF165" i="6"/>
  <c r="AH201" i="6"/>
  <c r="AG201" i="6"/>
  <c r="AC36" i="6"/>
  <c r="AI167" i="6"/>
  <c r="AK55" i="6"/>
  <c r="AM180" i="6"/>
  <c r="AJ94" i="6"/>
  <c r="AD183" i="6"/>
  <c r="AD65" i="6"/>
  <c r="AG90" i="6"/>
  <c r="AH55" i="6"/>
  <c r="AL180" i="6"/>
  <c r="AD153" i="6"/>
  <c r="AK94" i="6"/>
  <c r="AF183" i="6"/>
  <c r="AM106" i="6"/>
  <c r="AI101" i="6"/>
  <c r="AL149" i="6"/>
  <c r="AC35" i="6"/>
  <c r="AF199" i="6"/>
  <c r="AJ163" i="6"/>
  <c r="AJ48" i="6"/>
  <c r="AD92" i="6"/>
  <c r="AH97" i="6"/>
  <c r="AG161" i="6"/>
  <c r="AC101" i="6"/>
  <c r="AJ149" i="6"/>
  <c r="AE60" i="6"/>
  <c r="AI163" i="6"/>
  <c r="AI48" i="6"/>
  <c r="AI104" i="6"/>
  <c r="AB61" i="6"/>
  <c r="AD97" i="6"/>
  <c r="AK181" i="6"/>
  <c r="AD161" i="6"/>
  <c r="AM112" i="6"/>
  <c r="AF48" i="6"/>
  <c r="AL29" i="6"/>
  <c r="AB198" i="6"/>
  <c r="AC163" i="6"/>
  <c r="AJ143" i="6"/>
  <c r="AB182" i="6"/>
  <c r="AK97" i="6"/>
  <c r="AG181" i="6"/>
  <c r="AF112" i="6"/>
  <c r="AI29" i="6"/>
  <c r="AF143" i="6"/>
  <c r="AJ29" i="6"/>
  <c r="AG89" i="6"/>
  <c r="AI114" i="6"/>
  <c r="AG43" i="6"/>
  <c r="AH103" i="6"/>
  <c r="AE151" i="6"/>
  <c r="AB163" i="6"/>
  <c r="AG33" i="6"/>
  <c r="AG189" i="6"/>
  <c r="AL106" i="6"/>
  <c r="AL48" i="6"/>
  <c r="AC93" i="6"/>
  <c r="AF32" i="6"/>
  <c r="AF164" i="6"/>
  <c r="AK93" i="6"/>
  <c r="AC143" i="6"/>
  <c r="AK84" i="6"/>
  <c r="AM179" i="6"/>
  <c r="AE158" i="6"/>
  <c r="AK124" i="6"/>
  <c r="AL135" i="6"/>
  <c r="AF85" i="6"/>
  <c r="AF97" i="6"/>
  <c r="AF181" i="6"/>
  <c r="AL99" i="6"/>
  <c r="AG135" i="6"/>
  <c r="AE28" i="6"/>
  <c r="AG136" i="6"/>
  <c r="AC172" i="6"/>
  <c r="AG179" i="6"/>
  <c r="AI143" i="6"/>
  <c r="AC29" i="6"/>
  <c r="AF89" i="6"/>
  <c r="AH114" i="6"/>
  <c r="AL103" i="6"/>
  <c r="AH106" i="6"/>
  <c r="AH178" i="6"/>
  <c r="AD48" i="6"/>
  <c r="AE32" i="6"/>
  <c r="AD164" i="6"/>
  <c r="AJ118" i="6"/>
  <c r="AB143" i="6"/>
  <c r="AE97" i="6"/>
  <c r="AE181" i="6"/>
  <c r="AK99" i="6"/>
  <c r="AJ159" i="6"/>
  <c r="AM28" i="6"/>
  <c r="AF136" i="6"/>
  <c r="AK48" i="6"/>
  <c r="AM29" i="6"/>
  <c r="AG101" i="6"/>
  <c r="AM137" i="6"/>
  <c r="AG143" i="6"/>
  <c r="AI126" i="6"/>
  <c r="AD187" i="6"/>
  <c r="AE106" i="6"/>
  <c r="AC48" i="6"/>
  <c r="AJ92" i="6"/>
  <c r="AE118" i="6"/>
  <c r="AC97" i="6"/>
  <c r="AD181" i="6"/>
  <c r="AH159" i="6"/>
  <c r="AE136" i="6"/>
  <c r="AL178" i="6"/>
  <c r="AE48" i="6"/>
  <c r="AB199" i="6"/>
  <c r="AL118" i="6"/>
  <c r="AC181" i="6"/>
  <c r="AA24" i="6"/>
  <c r="AG22" i="8" s="1"/>
  <c r="AF139" i="6"/>
  <c r="AJ139" i="6"/>
  <c r="AL139" i="6"/>
  <c r="AG138" i="6"/>
  <c r="AJ138" i="6"/>
  <c r="AH138" i="6"/>
  <c r="AM138" i="6"/>
  <c r="AC34" i="6"/>
  <c r="AJ62" i="6"/>
  <c r="AD127" i="6"/>
  <c r="AH100" i="6"/>
  <c r="AD100" i="6"/>
  <c r="AB100" i="6"/>
  <c r="AM100" i="6"/>
  <c r="AG100" i="6"/>
  <c r="AK100" i="6"/>
  <c r="AF100" i="6"/>
  <c r="AE74" i="6"/>
  <c r="AM74" i="6"/>
  <c r="AK74" i="6"/>
  <c r="AF74" i="6"/>
  <c r="AI74" i="6"/>
  <c r="AJ74" i="6"/>
  <c r="AB74" i="6"/>
  <c r="AB101" i="6"/>
  <c r="AH101" i="6"/>
  <c r="AD101" i="6"/>
  <c r="AK126" i="6"/>
  <c r="AB126" i="6"/>
  <c r="AK149" i="6"/>
  <c r="AG149" i="6"/>
  <c r="AH149" i="6"/>
  <c r="AG187" i="6"/>
  <c r="AB187" i="6"/>
  <c r="AF187" i="6"/>
  <c r="AL187" i="6"/>
  <c r="AC187" i="6"/>
  <c r="AJ187" i="6"/>
  <c r="AE187" i="6"/>
  <c r="AM187" i="6"/>
  <c r="AL189" i="6"/>
  <c r="AB189" i="6"/>
  <c r="AE189" i="6"/>
  <c r="AC189" i="6"/>
  <c r="AI189" i="6"/>
  <c r="AB89" i="6"/>
  <c r="AK101" i="6"/>
  <c r="AK113" i="6"/>
  <c r="AF149" i="6"/>
  <c r="AF126" i="6"/>
  <c r="AB60" i="6"/>
  <c r="AC127" i="6"/>
  <c r="AK199" i="6"/>
  <c r="AK189" i="6"/>
  <c r="AK86" i="6"/>
  <c r="AD62" i="6"/>
  <c r="AH182" i="6"/>
  <c r="AF61" i="6"/>
  <c r="AK92" i="6"/>
  <c r="AF92" i="6"/>
  <c r="AH92" i="6"/>
  <c r="AI92" i="6"/>
  <c r="AB92" i="6"/>
  <c r="AI106" i="6"/>
  <c r="AD106" i="6"/>
  <c r="AK29" i="6"/>
  <c r="AE29" i="6"/>
  <c r="AF29" i="6"/>
  <c r="AB29" i="6"/>
  <c r="AC75" i="6"/>
  <c r="AH75" i="6"/>
  <c r="AB75" i="6"/>
  <c r="AF75" i="6"/>
  <c r="AD75" i="6"/>
  <c r="AJ75" i="6"/>
  <c r="AH112" i="6"/>
  <c r="AJ112" i="6"/>
  <c r="AD126" i="6"/>
  <c r="AL98" i="6"/>
  <c r="AH98" i="6"/>
  <c r="AK98" i="6"/>
  <c r="AD98" i="6"/>
  <c r="AM98" i="6"/>
  <c r="AG98" i="6"/>
  <c r="AE125" i="6"/>
  <c r="AF125" i="6"/>
  <c r="AG125" i="6"/>
  <c r="AM125" i="6"/>
  <c r="AI125" i="6"/>
  <c r="AJ125" i="6"/>
  <c r="AD147" i="6"/>
  <c r="AM147" i="6"/>
  <c r="AB147" i="6"/>
  <c r="AC147" i="6"/>
  <c r="AF147" i="6"/>
  <c r="AG147" i="6"/>
  <c r="AL169" i="6"/>
  <c r="AG169" i="6"/>
  <c r="AF169" i="6"/>
  <c r="AM169" i="6"/>
  <c r="AB169" i="6"/>
  <c r="AH169" i="6"/>
  <c r="AM46" i="6"/>
  <c r="AG46" i="6"/>
  <c r="AH46" i="6"/>
  <c r="AC46" i="6"/>
  <c r="AD46" i="6"/>
  <c r="AE114" i="6"/>
  <c r="AL114" i="6"/>
  <c r="AB114" i="6"/>
  <c r="AC114" i="6"/>
  <c r="AB138" i="6"/>
  <c r="AL199" i="6"/>
  <c r="AG34" i="6"/>
  <c r="AL62" i="6"/>
  <c r="AI182" i="6"/>
  <c r="AD60" i="6"/>
  <c r="AJ89" i="6"/>
  <c r="AM101" i="6"/>
  <c r="AE149" i="6"/>
  <c r="AM126" i="6"/>
  <c r="AJ198" i="6"/>
  <c r="AM60" i="6"/>
  <c r="AI139" i="6"/>
  <c r="AE199" i="6"/>
  <c r="AJ189" i="6"/>
  <c r="AI86" i="6"/>
  <c r="AM62" i="6"/>
  <c r="AG182" i="6"/>
  <c r="AE61" i="6"/>
  <c r="AE87" i="6"/>
  <c r="AF87" i="6"/>
  <c r="AI87" i="6"/>
  <c r="AB87" i="6"/>
  <c r="AH124" i="6"/>
  <c r="AI124" i="6"/>
  <c r="AJ124" i="6"/>
  <c r="AM124" i="6"/>
  <c r="AD124" i="6"/>
  <c r="AB124" i="6"/>
  <c r="AE126" i="6"/>
  <c r="AB31" i="6"/>
  <c r="AF31" i="6"/>
  <c r="AJ31" i="6"/>
  <c r="AG29" i="6"/>
  <c r="AI89" i="6"/>
  <c r="AL101" i="6"/>
  <c r="AD149" i="6"/>
  <c r="AJ114" i="6"/>
  <c r="AJ126" i="6"/>
  <c r="AI198" i="6"/>
  <c r="AL60" i="6"/>
  <c r="AH139" i="6"/>
  <c r="AC199" i="6"/>
  <c r="AH189" i="6"/>
  <c r="AM104" i="6"/>
  <c r="AI138" i="6"/>
  <c r="AD169" i="6"/>
  <c r="AL112" i="6"/>
  <c r="AJ147" i="6"/>
  <c r="AG115" i="6"/>
  <c r="AJ115" i="6"/>
  <c r="AE116" i="6"/>
  <c r="AI116" i="6"/>
  <c r="AD116" i="6"/>
  <c r="AJ116" i="6"/>
  <c r="AF116" i="6"/>
  <c r="AM116" i="6"/>
  <c r="AJ44" i="6"/>
  <c r="AL44" i="6"/>
  <c r="AC44" i="6"/>
  <c r="AD44" i="6"/>
  <c r="AE44" i="6"/>
  <c r="AF44" i="6"/>
  <c r="AL130" i="6"/>
  <c r="AH130" i="6"/>
  <c r="AK130" i="6"/>
  <c r="AM130" i="6"/>
  <c r="AD130" i="6"/>
  <c r="AE130" i="6"/>
  <c r="AE99" i="6"/>
  <c r="AI99" i="6"/>
  <c r="AB99" i="6"/>
  <c r="AC99" i="6"/>
  <c r="AG99" i="6"/>
  <c r="AJ99" i="6"/>
  <c r="AM198" i="6"/>
  <c r="AB149" i="6"/>
  <c r="AK114" i="6"/>
  <c r="AL138" i="6"/>
  <c r="AI31" i="6"/>
  <c r="AB106" i="6"/>
  <c r="AC118" i="6"/>
  <c r="AL74" i="6"/>
  <c r="AF98" i="6"/>
  <c r="AI100" i="6"/>
  <c r="AH187" i="6"/>
  <c r="AJ127" i="6"/>
  <c r="AK127" i="6"/>
  <c r="AB127" i="6"/>
  <c r="AD182" i="6"/>
  <c r="AJ182" i="6"/>
  <c r="AK182" i="6"/>
  <c r="AL182" i="6"/>
  <c r="AM182" i="6"/>
  <c r="AF182" i="6"/>
  <c r="AB34" i="6"/>
  <c r="AE34" i="6"/>
  <c r="AF34" i="6"/>
  <c r="AJ34" i="6"/>
  <c r="AI35" i="6"/>
  <c r="AG35" i="6"/>
  <c r="AH35" i="6"/>
  <c r="AE35" i="6"/>
  <c r="AF35" i="6"/>
  <c r="AL35" i="6"/>
  <c r="AK62" i="6"/>
  <c r="AC62" i="6"/>
  <c r="AI62" i="6"/>
  <c r="AB62" i="6"/>
  <c r="AG62" i="6"/>
  <c r="AE62" i="6"/>
  <c r="AM89" i="6"/>
  <c r="AD89" i="6"/>
  <c r="AE89" i="6"/>
  <c r="AC89" i="6"/>
  <c r="AG114" i="6"/>
  <c r="AE138" i="6"/>
  <c r="AD35" i="6"/>
  <c r="AB56" i="6"/>
  <c r="AM34" i="6"/>
  <c r="AM35" i="6"/>
  <c r="AK138" i="6"/>
  <c r="AF198" i="6"/>
  <c r="AK198" i="6"/>
  <c r="AL198" i="6"/>
  <c r="AE198" i="6"/>
  <c r="AK60" i="6"/>
  <c r="AF60" i="6"/>
  <c r="AH61" i="6"/>
  <c r="AK61" i="6"/>
  <c r="AL61" i="6"/>
  <c r="AM61" i="6"/>
  <c r="AC61" i="6"/>
  <c r="AI61" i="6"/>
  <c r="AC86" i="6"/>
  <c r="AF86" i="6"/>
  <c r="AB86" i="6"/>
  <c r="AG86" i="6"/>
  <c r="AH86" i="6"/>
  <c r="AJ86" i="6"/>
  <c r="AH113" i="6"/>
  <c r="AD113" i="6"/>
  <c r="AE113" i="6"/>
  <c r="AM113" i="6"/>
  <c r="AF113" i="6"/>
  <c r="AD137" i="6"/>
  <c r="AF137" i="6"/>
  <c r="AB137" i="6"/>
  <c r="AC137" i="6"/>
  <c r="AL159" i="6"/>
  <c r="AM159" i="6"/>
  <c r="AB159" i="6"/>
  <c r="AC159" i="6"/>
  <c r="AF159" i="6"/>
  <c r="AD159" i="6"/>
  <c r="AF127" i="6"/>
  <c r="AL89" i="6"/>
  <c r="AJ113" i="6"/>
  <c r="AE137" i="6"/>
  <c r="AC149" i="6"/>
  <c r="AM114" i="6"/>
  <c r="AD138" i="6"/>
  <c r="AH60" i="6"/>
  <c r="AL34" i="6"/>
  <c r="AE182" i="6"/>
  <c r="AC74" i="6"/>
  <c r="AK159" i="6"/>
  <c r="AC100" i="6"/>
  <c r="AC60" i="6"/>
  <c r="AM139" i="6"/>
  <c r="AL200" i="6"/>
  <c r="AH89" i="6"/>
  <c r="AG113" i="6"/>
  <c r="AI137" i="6"/>
  <c r="AL126" i="6"/>
  <c r="AC138" i="6"/>
  <c r="AL31" i="6"/>
  <c r="AI187" i="6"/>
  <c r="AK106" i="6"/>
  <c r="AG137" i="6"/>
  <c r="AD34" i="6"/>
  <c r="AB118" i="6"/>
  <c r="AH74" i="6"/>
  <c r="AC98" i="6"/>
  <c r="AM75" i="6"/>
  <c r="AE159" i="6"/>
  <c r="AC76" i="6"/>
  <c r="AD76" i="6"/>
  <c r="AG76" i="6"/>
  <c r="AI76" i="6"/>
  <c r="AG199" i="6"/>
  <c r="AI199" i="6"/>
  <c r="AH199" i="6"/>
  <c r="AJ199" i="6"/>
  <c r="AF101" i="6"/>
  <c r="AB113" i="6"/>
  <c r="AL137" i="6"/>
  <c r="AH126" i="6"/>
  <c r="AM127" i="6"/>
  <c r="AM199" i="6"/>
  <c r="AH34" i="6"/>
  <c r="AK118" i="6"/>
  <c r="AL86" i="6"/>
  <c r="AF62" i="6"/>
  <c r="AJ61" i="6"/>
  <c r="AK169" i="6"/>
  <c r="AD112" i="6"/>
  <c r="AK75" i="6"/>
  <c r="AI159" i="6"/>
  <c r="AK168" i="6"/>
  <c r="AB186" i="6"/>
  <c r="AI55" i="6"/>
  <c r="AF178" i="6"/>
  <c r="AD128" i="6"/>
  <c r="AB164" i="6"/>
  <c r="AI186" i="6"/>
  <c r="AH57" i="6"/>
  <c r="AL94" i="6"/>
  <c r="AH168" i="6"/>
  <c r="AC179" i="6"/>
  <c r="AC122" i="6"/>
  <c r="AK110" i="6"/>
  <c r="AM146" i="6"/>
  <c r="AF38" i="6"/>
  <c r="AM63" i="6"/>
  <c r="AM111" i="6"/>
  <c r="AB28" i="6"/>
  <c r="AH136" i="6"/>
  <c r="AH173" i="6"/>
  <c r="AC128" i="6"/>
  <c r="AG57" i="6"/>
  <c r="AG168" i="6"/>
  <c r="AB122" i="6"/>
  <c r="AL146" i="6"/>
  <c r="AC111" i="6"/>
  <c r="AC136" i="6"/>
  <c r="AB128" i="6"/>
  <c r="AL122" i="6"/>
  <c r="AJ146" i="6"/>
  <c r="AB111" i="6"/>
  <c r="AB136" i="6"/>
  <c r="F22" i="6"/>
  <c r="L20" i="8" s="1"/>
  <c r="AK122" i="6"/>
  <c r="AJ140" i="6"/>
  <c r="AF26" i="6"/>
  <c r="AL24" i="8" s="1"/>
  <c r="AE133" i="6"/>
  <c r="AG154" i="6"/>
  <c r="AK173" i="6"/>
  <c r="AD166" i="6"/>
  <c r="AB154" i="6"/>
  <c r="AB83" i="6"/>
  <c r="AE192" i="6"/>
  <c r="AL132" i="6"/>
  <c r="AL24" i="6"/>
  <c r="AR22" i="8" s="1"/>
  <c r="AB26" i="6"/>
  <c r="AH24" i="8" s="1"/>
  <c r="AD133" i="6"/>
  <c r="AK193" i="6"/>
  <c r="AL52" i="6"/>
  <c r="AK148" i="6"/>
  <c r="AM123" i="6"/>
  <c r="AL192" i="6"/>
  <c r="AG173" i="6"/>
  <c r="AH174" i="6"/>
  <c r="AG175" i="6"/>
  <c r="AG53" i="6"/>
  <c r="AM42" i="6"/>
  <c r="AH54" i="6"/>
  <c r="AF175" i="6"/>
  <c r="AI42" i="6"/>
  <c r="AL78" i="6"/>
  <c r="AC107" i="6"/>
  <c r="AM155" i="6"/>
  <c r="AE175" i="6"/>
  <c r="AF150" i="6"/>
  <c r="AM140" i="6"/>
  <c r="AM81" i="6"/>
  <c r="AM166" i="6"/>
  <c r="AL83" i="6"/>
  <c r="AD192" i="6"/>
  <c r="AC132" i="6"/>
  <c r="AE24" i="6"/>
  <c r="AK22" i="8" s="1"/>
  <c r="AK26" i="6"/>
  <c r="AQ24" i="8" s="1"/>
  <c r="AC133" i="6"/>
  <c r="AJ193" i="6"/>
  <c r="AE52" i="6"/>
  <c r="AH148" i="6"/>
  <c r="AC123" i="6"/>
  <c r="AD29" i="6"/>
  <c r="AE173" i="6"/>
  <c r="AD189" i="6"/>
  <c r="AM189" i="6"/>
  <c r="AG174" i="6"/>
  <c r="AM52" i="6"/>
  <c r="AJ42" i="6"/>
  <c r="AF107" i="6"/>
  <c r="AF155" i="6"/>
  <c r="AJ173" i="6"/>
  <c r="AG54" i="6"/>
  <c r="AI150" i="6"/>
  <c r="AJ174" i="6"/>
  <c r="AM53" i="6"/>
  <c r="AM173" i="6"/>
  <c r="AJ69" i="6"/>
  <c r="AI174" i="6"/>
  <c r="AG42" i="6"/>
  <c r="AI78" i="6"/>
  <c r="AH150" i="6"/>
  <c r="AF174" i="6"/>
  <c r="AM107" i="6"/>
  <c r="AL155" i="6"/>
  <c r="AG139" i="6"/>
  <c r="AC175" i="6"/>
  <c r="AM69" i="6"/>
  <c r="AJ106" i="6"/>
  <c r="AB44" i="6"/>
  <c r="AG92" i="6"/>
  <c r="AH104" i="6"/>
  <c r="AB116" i="6"/>
  <c r="AL140" i="6"/>
  <c r="AK81" i="6"/>
  <c r="AM118" i="6"/>
  <c r="AJ130" i="6"/>
  <c r="AL166" i="6"/>
  <c r="AK83" i="6"/>
  <c r="AC192" i="6"/>
  <c r="AB132" i="6"/>
  <c r="AJ24" i="6"/>
  <c r="AP22" i="8" s="1"/>
  <c r="AE26" i="6"/>
  <c r="AK24" i="8" s="1"/>
  <c r="AM40" i="6"/>
  <c r="AB133" i="6"/>
  <c r="AI193" i="6"/>
  <c r="AB52" i="6"/>
  <c r="AI112" i="6"/>
  <c r="AC148" i="6"/>
  <c r="AL75" i="6"/>
  <c r="AK87" i="6"/>
  <c r="AM99" i="6"/>
  <c r="AB123" i="6"/>
  <c r="AJ28" i="6"/>
  <c r="AE100" i="6"/>
  <c r="AG172" i="6"/>
  <c r="AL127" i="6"/>
  <c r="AJ200" i="6"/>
  <c r="AD114" i="6"/>
  <c r="AI54" i="6"/>
  <c r="AL54" i="6"/>
  <c r="AB175" i="6"/>
  <c r="AH166" i="6"/>
  <c r="AI24" i="6"/>
  <c r="AO22" i="8" s="1"/>
  <c r="AD26" i="6"/>
  <c r="AJ24" i="8" s="1"/>
  <c r="AM160" i="6"/>
  <c r="AM133" i="6"/>
  <c r="AH193" i="6"/>
  <c r="AD52" i="6"/>
  <c r="AB148" i="6"/>
  <c r="AK123" i="6"/>
  <c r="AJ132" i="6"/>
  <c r="AH156" i="6"/>
  <c r="AL193" i="6"/>
  <c r="AL53" i="6"/>
  <c r="AL173" i="6"/>
  <c r="AH78" i="6"/>
  <c r="AL150" i="6"/>
  <c r="AJ155" i="6"/>
  <c r="AF40" i="6"/>
  <c r="AI53" i="6"/>
  <c r="AC173" i="6"/>
  <c r="AE107" i="6"/>
  <c r="AF54" i="6"/>
  <c r="AG78" i="6"/>
  <c r="AC150" i="6"/>
  <c r="AD174" i="6"/>
  <c r="AI107" i="6"/>
  <c r="AC155" i="6"/>
  <c r="AC139" i="6"/>
  <c r="AK69" i="6"/>
  <c r="AF106" i="6"/>
  <c r="AI44" i="6"/>
  <c r="AL92" i="6"/>
  <c r="AE104" i="6"/>
  <c r="AK116" i="6"/>
  <c r="AF140" i="6"/>
  <c r="AG150" i="6"/>
  <c r="AI81" i="6"/>
  <c r="AD132" i="6"/>
  <c r="AI118" i="6"/>
  <c r="AC130" i="6"/>
  <c r="AC166" i="6"/>
  <c r="AE83" i="6"/>
  <c r="AH24" i="6"/>
  <c r="AN22" i="8" s="1"/>
  <c r="AH26" i="6"/>
  <c r="AN24" i="8" s="1"/>
  <c r="AB40" i="6"/>
  <c r="AL160" i="6"/>
  <c r="AK133" i="6"/>
  <c r="AG193" i="6"/>
  <c r="AC52" i="6"/>
  <c r="AE112" i="6"/>
  <c r="AI75" i="6"/>
  <c r="AH87" i="6"/>
  <c r="AH99" i="6"/>
  <c r="AF28" i="6"/>
  <c r="AJ100" i="6"/>
  <c r="AK172" i="6"/>
  <c r="AG118" i="6"/>
  <c r="AI132" i="6"/>
  <c r="AC154" i="6"/>
  <c r="AC83" i="6"/>
  <c r="AL148" i="6"/>
  <c r="AM148" i="6"/>
  <c r="AD123" i="6"/>
  <c r="AJ150" i="6"/>
  <c r="AE174" i="6"/>
  <c r="AL107" i="6"/>
  <c r="AL69" i="6"/>
  <c r="AI156" i="6"/>
  <c r="AG140" i="6"/>
  <c r="AJ81" i="6"/>
  <c r="AH83" i="6"/>
  <c r="AB192" i="6"/>
  <c r="AD53" i="6"/>
  <c r="AB173" i="6"/>
  <c r="AE54" i="6"/>
  <c r="AF78" i="6"/>
  <c r="AB150" i="6"/>
  <c r="AC174" i="6"/>
  <c r="AH107" i="6"/>
  <c r="AB155" i="6"/>
  <c r="AI127" i="6"/>
  <c r="AH127" i="6"/>
  <c r="AB139" i="6"/>
  <c r="AE69" i="6"/>
  <c r="AE166" i="6"/>
  <c r="AM44" i="6"/>
  <c r="AB104" i="6"/>
  <c r="AD140" i="6"/>
  <c r="AF81" i="6"/>
  <c r="AF154" i="6"/>
  <c r="AH118" i="6"/>
  <c r="AB130" i="6"/>
  <c r="AD83" i="6"/>
  <c r="AG24" i="6"/>
  <c r="AM22" i="8" s="1"/>
  <c r="AG156" i="6"/>
  <c r="AG26" i="6"/>
  <c r="AM24" i="8" s="1"/>
  <c r="AK40" i="6"/>
  <c r="AG160" i="6"/>
  <c r="AJ133" i="6"/>
  <c r="AF193" i="6"/>
  <c r="AH52" i="6"/>
  <c r="AC112" i="6"/>
  <c r="AL100" i="6"/>
  <c r="AG87" i="6"/>
  <c r="AF99" i="6"/>
  <c r="AE127" i="6"/>
  <c r="AL128" i="6"/>
  <c r="AH132" i="6"/>
  <c r="AA33" i="6"/>
  <c r="AA164" i="6"/>
  <c r="AA116" i="6"/>
  <c r="AF132" i="6"/>
  <c r="AD54" i="6"/>
  <c r="AB174" i="6"/>
  <c r="AD69" i="6"/>
  <c r="AL174" i="6"/>
  <c r="AB140" i="6"/>
  <c r="AJ156" i="6"/>
  <c r="AC81" i="6"/>
  <c r="AL154" i="6"/>
  <c r="AE132" i="6"/>
  <c r="AJ83" i="6"/>
  <c r="AM156" i="6"/>
  <c r="AJ40" i="6"/>
  <c r="AF160" i="6"/>
  <c r="AI133" i="6"/>
  <c r="AE193" i="6"/>
  <c r="AJ123" i="6"/>
  <c r="AG69" i="6"/>
  <c r="AM24" i="6"/>
  <c r="AS22" i="8" s="1"/>
  <c r="AD156" i="6"/>
  <c r="AE156" i="6"/>
  <c r="AL42" i="6"/>
  <c r="AC54" i="6"/>
  <c r="AF69" i="6"/>
  <c r="AJ152" i="6"/>
  <c r="AF166" i="6"/>
  <c r="AD81" i="6"/>
  <c r="AH192" i="6"/>
  <c r="AE154" i="6"/>
  <c r="AI83" i="6"/>
  <c r="AC24" i="6"/>
  <c r="AI22" i="8" s="1"/>
  <c r="AK156" i="6"/>
  <c r="AE40" i="6"/>
  <c r="AE160" i="6"/>
  <c r="AL133" i="6"/>
  <c r="AC193" i="6"/>
  <c r="AH123" i="6"/>
  <c r="AK132" i="6"/>
  <c r="AB54" i="6"/>
  <c r="AK155" i="6"/>
  <c r="AC69" i="6"/>
  <c r="AI152" i="6"/>
  <c r="AM174" i="6"/>
  <c r="AD154" i="6"/>
  <c r="AI192" i="6"/>
  <c r="AG83" i="6"/>
  <c r="AB24" i="6"/>
  <c r="AH22" i="8" s="1"/>
  <c r="AL156" i="6"/>
  <c r="AD160" i="6"/>
  <c r="AH133" i="6"/>
  <c r="AB193" i="6"/>
  <c r="AK52" i="6"/>
  <c r="AE148" i="6"/>
  <c r="AG123" i="6"/>
  <c r="AM154" i="6"/>
  <c r="AD24" i="6"/>
  <c r="AJ22" i="8" s="1"/>
  <c r="AF42" i="6"/>
  <c r="AI140" i="6"/>
  <c r="AF53" i="6"/>
  <c r="AD42" i="6"/>
  <c r="AK54" i="6"/>
  <c r="AJ78" i="6"/>
  <c r="AD150" i="6"/>
  <c r="AI155" i="6"/>
  <c r="AI175" i="6"/>
  <c r="AB69" i="6"/>
  <c r="AH152" i="6"/>
  <c r="AK154" i="6"/>
  <c r="AK192" i="6"/>
  <c r="AK160" i="6"/>
  <c r="AI52" i="6"/>
  <c r="AD148" i="6"/>
  <c r="AF123" i="6"/>
  <c r="AI148" i="6"/>
  <c r="AE129" i="6"/>
  <c r="AJ129" i="6"/>
  <c r="AG129" i="6"/>
  <c r="AC129" i="6"/>
  <c r="AF129" i="6"/>
  <c r="AH129" i="6"/>
  <c r="AI129" i="6"/>
  <c r="AK129" i="6"/>
  <c r="AD129" i="6"/>
  <c r="AL129" i="6"/>
  <c r="AM129" i="6"/>
  <c r="AJ27" i="6"/>
  <c r="AP25" i="8" s="1"/>
  <c r="AK27" i="6"/>
  <c r="AC27" i="6"/>
  <c r="AI25" i="8" s="1"/>
  <c r="AD27" i="6"/>
  <c r="AJ25" i="8" s="1"/>
  <c r="AI27" i="6"/>
  <c r="AO25" i="8" s="1"/>
  <c r="AL27" i="6"/>
  <c r="AR25" i="8" s="1"/>
  <c r="AM27" i="6"/>
  <c r="AS25" i="8" s="1"/>
  <c r="AF27" i="6"/>
  <c r="AE37" i="6"/>
  <c r="AJ37" i="6"/>
  <c r="AM37" i="6"/>
  <c r="AB37" i="6"/>
  <c r="AC37" i="6"/>
  <c r="AD37" i="6"/>
  <c r="AF37" i="6"/>
  <c r="AI37" i="6"/>
  <c r="AB64" i="6"/>
  <c r="AJ64" i="6"/>
  <c r="AE64" i="6"/>
  <c r="AF64" i="6"/>
  <c r="AI64" i="6"/>
  <c r="AG64" i="6"/>
  <c r="AH64" i="6"/>
  <c r="AC64" i="6"/>
  <c r="AJ184" i="6"/>
  <c r="AK184" i="6"/>
  <c r="AD184" i="6"/>
  <c r="AE184" i="6"/>
  <c r="AF184" i="6"/>
  <c r="AL184" i="6"/>
  <c r="AM184" i="6"/>
  <c r="AG184" i="6"/>
  <c r="AH184" i="6"/>
  <c r="AC38" i="6"/>
  <c r="AE27" i="6"/>
  <c r="AL64" i="6"/>
  <c r="AE103" i="6"/>
  <c r="AG103" i="6"/>
  <c r="AJ103" i="6"/>
  <c r="AD103" i="6"/>
  <c r="AF103" i="6"/>
  <c r="AM103" i="6"/>
  <c r="AB103" i="6"/>
  <c r="AE68" i="6"/>
  <c r="AJ68" i="6"/>
  <c r="AK68" i="6"/>
  <c r="AL68" i="6"/>
  <c r="AI68" i="6"/>
  <c r="AD68" i="6"/>
  <c r="AL141" i="6"/>
  <c r="AJ141" i="6"/>
  <c r="AK141" i="6"/>
  <c r="AB141" i="6"/>
  <c r="AC141" i="6"/>
  <c r="AF141" i="6"/>
  <c r="AH141" i="6"/>
  <c r="AI141" i="6"/>
  <c r="AD141" i="6"/>
  <c r="AC82" i="6"/>
  <c r="AD82" i="6"/>
  <c r="AE82" i="6"/>
  <c r="AF82" i="6"/>
  <c r="AI82" i="6"/>
  <c r="AJ82" i="6"/>
  <c r="AL82" i="6"/>
  <c r="AH82" i="6"/>
  <c r="AM82" i="6"/>
  <c r="AG82" i="6"/>
  <c r="AI50" i="6"/>
  <c r="AL50" i="6"/>
  <c r="AG50" i="6"/>
  <c r="AH50" i="6"/>
  <c r="AM50" i="6"/>
  <c r="AE50" i="6"/>
  <c r="AJ50" i="6"/>
  <c r="AK50" i="6"/>
  <c r="AE76" i="6"/>
  <c r="AF76" i="6"/>
  <c r="AJ76" i="6"/>
  <c r="AK76" i="6"/>
  <c r="AL76" i="6"/>
  <c r="AM76" i="6"/>
  <c r="AH76" i="6"/>
  <c r="AB76" i="6"/>
  <c r="AI188" i="6"/>
  <c r="AK188" i="6"/>
  <c r="AB188" i="6"/>
  <c r="AC188" i="6"/>
  <c r="AG188" i="6"/>
  <c r="AH188" i="6"/>
  <c r="AD188" i="6"/>
  <c r="AE188" i="6"/>
  <c r="AF188" i="6"/>
  <c r="AD45" i="6"/>
  <c r="AM58" i="6"/>
  <c r="AM105" i="6"/>
  <c r="AI91" i="6"/>
  <c r="AD91" i="6"/>
  <c r="AE91" i="6"/>
  <c r="AL91" i="6"/>
  <c r="AB91" i="6"/>
  <c r="AF91" i="6"/>
  <c r="AG91" i="6"/>
  <c r="AD56" i="6"/>
  <c r="AE56" i="6"/>
  <c r="AJ56" i="6"/>
  <c r="AK56" i="6"/>
  <c r="AG56" i="6"/>
  <c r="AH56" i="6"/>
  <c r="AB30" i="6"/>
  <c r="AG67" i="6"/>
  <c r="AC56" i="6"/>
  <c r="AE176" i="6"/>
  <c r="AG176" i="6"/>
  <c r="AI176" i="6"/>
  <c r="AJ176" i="6"/>
  <c r="AK176" i="6"/>
  <c r="AL176" i="6"/>
  <c r="AM176" i="6"/>
  <c r="AD176" i="6"/>
  <c r="AF45" i="6"/>
  <c r="AG45" i="6"/>
  <c r="AH45" i="6"/>
  <c r="AB45" i="6"/>
  <c r="AK45" i="6"/>
  <c r="AM45" i="6"/>
  <c r="AC45" i="6"/>
  <c r="AJ45" i="6"/>
  <c r="AE45" i="6"/>
  <c r="AH117" i="6"/>
  <c r="AM117" i="6"/>
  <c r="AD117" i="6"/>
  <c r="AE117" i="6"/>
  <c r="AI117" i="6"/>
  <c r="AJ117" i="6"/>
  <c r="AG117" i="6"/>
  <c r="AF117" i="6"/>
  <c r="AI196" i="6"/>
  <c r="AL196" i="6"/>
  <c r="AM196" i="6"/>
  <c r="AB196" i="6"/>
  <c r="AC196" i="6"/>
  <c r="AK196" i="6"/>
  <c r="AD196" i="6"/>
  <c r="AE196" i="6"/>
  <c r="AL188" i="6"/>
  <c r="AF200" i="6"/>
  <c r="AK200" i="6"/>
  <c r="AM200" i="6"/>
  <c r="AE200" i="6"/>
  <c r="AH200" i="6"/>
  <c r="AI200" i="6"/>
  <c r="AC70" i="6"/>
  <c r="AB70" i="6"/>
  <c r="AD70" i="6"/>
  <c r="AI70" i="6"/>
  <c r="AL70" i="6"/>
  <c r="AM70" i="6"/>
  <c r="AE70" i="6"/>
  <c r="AJ70" i="6"/>
  <c r="AF70" i="6"/>
  <c r="AK70" i="6"/>
  <c r="AJ91" i="6"/>
  <c r="AJ43" i="6"/>
  <c r="AM30" i="6"/>
  <c r="AF56" i="6"/>
  <c r="AL37" i="6"/>
  <c r="AB27" i="6"/>
  <c r="AK64" i="6"/>
  <c r="AC200" i="6"/>
  <c r="AH196" i="6"/>
  <c r="AK37" i="6"/>
  <c r="AH27" i="6"/>
  <c r="AN25" i="8" s="1"/>
  <c r="AD64" i="6"/>
  <c r="AC30" i="6"/>
  <c r="AH79" i="6"/>
  <c r="AM56" i="6"/>
  <c r="AB200" i="6"/>
  <c r="AM190" i="6"/>
  <c r="AD50" i="6"/>
  <c r="AG196" i="6"/>
  <c r="AD51" i="6"/>
  <c r="AJ105" i="6"/>
  <c r="AI30" i="6"/>
  <c r="AG70" i="6"/>
  <c r="AL190" i="6"/>
  <c r="AJ196" i="6"/>
  <c r="AG37" i="6"/>
  <c r="AH51" i="6"/>
  <c r="AH30" i="6"/>
  <c r="AM188" i="6"/>
  <c r="AE79" i="6"/>
  <c r="AH105" i="6"/>
  <c r="AB68" i="6"/>
  <c r="AC117" i="6"/>
  <c r="AJ190" i="6"/>
  <c r="AB50" i="6"/>
  <c r="AF196" i="6"/>
  <c r="AL67" i="6"/>
  <c r="AI67" i="6"/>
  <c r="AB67" i="6"/>
  <c r="AC67" i="6"/>
  <c r="AD67" i="6"/>
  <c r="AE67" i="6"/>
  <c r="AF67" i="6"/>
  <c r="H6" i="3"/>
  <c r="C17" i="7" s="1"/>
  <c r="AI38" i="6"/>
  <c r="AL38" i="6"/>
  <c r="AB38" i="6"/>
  <c r="AJ38" i="6"/>
  <c r="AG38" i="6"/>
  <c r="AH38" i="6"/>
  <c r="AM38" i="6"/>
  <c r="AK38" i="6"/>
  <c r="AE202" i="6"/>
  <c r="AD202" i="6"/>
  <c r="AF202" i="6"/>
  <c r="AM202" i="6"/>
  <c r="AC202" i="6"/>
  <c r="AK202" i="6"/>
  <c r="AG202" i="6"/>
  <c r="AH202" i="6"/>
  <c r="AI202" i="6"/>
  <c r="AJ202" i="6"/>
  <c r="AL202" i="6"/>
  <c r="AB22" i="6"/>
  <c r="AH20" i="8" s="1"/>
  <c r="AM22" i="6"/>
  <c r="AS20" i="8" s="1"/>
  <c r="AJ22" i="6"/>
  <c r="AP20" i="8" s="1"/>
  <c r="AK22" i="6"/>
  <c r="AQ20" i="8" s="1"/>
  <c r="AL22" i="6"/>
  <c r="AR20" i="8" s="1"/>
  <c r="AI22" i="6"/>
  <c r="AO20" i="8" s="1"/>
  <c r="AF22" i="6"/>
  <c r="AL20" i="8" s="1"/>
  <c r="AB51" i="6"/>
  <c r="AK51" i="6"/>
  <c r="AF51" i="6"/>
  <c r="AI51" i="6"/>
  <c r="AJ51" i="6"/>
  <c r="AL51" i="6"/>
  <c r="AM51" i="6"/>
  <c r="AC51" i="6"/>
  <c r="AK67" i="6"/>
  <c r="AI56" i="6"/>
  <c r="AD58" i="6"/>
  <c r="AH67" i="6"/>
  <c r="AL45" i="6"/>
  <c r="AC58" i="6"/>
  <c r="AF30" i="6"/>
  <c r="AC103" i="6"/>
  <c r="AE51" i="6"/>
  <c r="AH70" i="6"/>
  <c r="AH37" i="6"/>
  <c r="AG27" i="6"/>
  <c r="AM25" i="8" s="1"/>
  <c r="AH176" i="6"/>
  <c r="AG79" i="6"/>
  <c r="AC68" i="6"/>
  <c r="AC50" i="6"/>
  <c r="AJ188" i="6"/>
  <c r="AC22" i="6"/>
  <c r="AI20" i="8" s="1"/>
  <c r="AM68" i="6"/>
  <c r="AB117" i="6"/>
  <c r="AJ30" i="6"/>
  <c r="AK30" i="6"/>
  <c r="AD30" i="6"/>
  <c r="AE30" i="6"/>
  <c r="AL30" i="6"/>
  <c r="AB105" i="6"/>
  <c r="AC105" i="6"/>
  <c r="AE105" i="6"/>
  <c r="AG105" i="6"/>
  <c r="AI105" i="6"/>
  <c r="AF105" i="6"/>
  <c r="AK105" i="6"/>
  <c r="AL105" i="6"/>
  <c r="AD190" i="6"/>
  <c r="AF190" i="6"/>
  <c r="AG190" i="6"/>
  <c r="AH190" i="6"/>
  <c r="AB190" i="6"/>
  <c r="AC190" i="6"/>
  <c r="AK190" i="6"/>
  <c r="AI190" i="6"/>
  <c r="AM67" i="6"/>
  <c r="AB176" i="6"/>
  <c r="AE38" i="6"/>
  <c r="AF79" i="6"/>
  <c r="AL79" i="6"/>
  <c r="AB79" i="6"/>
  <c r="AI79" i="6"/>
  <c r="AJ79" i="6"/>
  <c r="AK79" i="6"/>
  <c r="AM79" i="6"/>
  <c r="AC79" i="6"/>
  <c r="AC43" i="6"/>
  <c r="AI43" i="6"/>
  <c r="AM43" i="6"/>
  <c r="AB43" i="6"/>
  <c r="AD43" i="6"/>
  <c r="AE43" i="6"/>
  <c r="AB58" i="6"/>
  <c r="AK58" i="6"/>
  <c r="AE58" i="6"/>
  <c r="AF58" i="6"/>
  <c r="AI58" i="6"/>
  <c r="AJ58" i="6"/>
  <c r="AL58" i="6"/>
  <c r="AG58" i="6"/>
  <c r="AG200" i="6"/>
  <c r="AM91" i="6"/>
  <c r="AL43" i="6"/>
  <c r="AH91" i="6"/>
  <c r="AM141" i="6"/>
  <c r="AH22" i="6"/>
  <c r="AN20" i="8" s="1"/>
  <c r="AH68" i="6"/>
  <c r="AL117" i="6"/>
  <c r="AI184" i="6"/>
  <c r="AK43" i="6"/>
  <c r="AC91" i="6"/>
  <c r="AG141" i="6"/>
  <c r="AG22" i="6"/>
  <c r="AM20" i="8" s="1"/>
  <c r="AB82" i="6"/>
  <c r="AG68" i="6"/>
  <c r="AF176" i="6"/>
  <c r="AK117" i="6"/>
  <c r="AC184" i="6"/>
  <c r="AE22" i="6"/>
  <c r="AK20" i="8" s="1"/>
  <c r="AJ80" i="6"/>
  <c r="AK80" i="6"/>
  <c r="AM80" i="6"/>
  <c r="AH115" i="6"/>
  <c r="AE42" i="6"/>
  <c r="AD139" i="6"/>
  <c r="AI80" i="6"/>
  <c r="AF104" i="6"/>
  <c r="AG152" i="6"/>
  <c r="AH81" i="6"/>
  <c r="AI153" i="6"/>
  <c r="AC94" i="6"/>
  <c r="AF118" i="6"/>
  <c r="AI166" i="6"/>
  <c r="AL26" i="6"/>
  <c r="AR24" i="8" s="1"/>
  <c r="AD40" i="6"/>
  <c r="AI88" i="6"/>
  <c r="AJ160" i="6"/>
  <c r="AG52" i="6"/>
  <c r="AK112" i="6"/>
  <c r="AF63" i="6"/>
  <c r="AL87" i="6"/>
  <c r="AI123" i="6"/>
  <c r="AH80" i="6"/>
  <c r="AF152" i="6"/>
  <c r="AG81" i="6"/>
  <c r="AH153" i="6"/>
  <c r="AG94" i="6"/>
  <c r="AG166" i="6"/>
  <c r="AC40" i="6"/>
  <c r="AF88" i="6"/>
  <c r="AH160" i="6"/>
  <c r="AD63" i="6"/>
  <c r="AK104" i="6"/>
  <c r="AJ104" i="6"/>
  <c r="AC31" i="6"/>
  <c r="AD31" i="6"/>
  <c r="AE31" i="6"/>
  <c r="AG80" i="6"/>
  <c r="AD152" i="6"/>
  <c r="AB81" i="6"/>
  <c r="AF153" i="6"/>
  <c r="AF94" i="6"/>
  <c r="AK166" i="6"/>
  <c r="AJ26" i="6"/>
  <c r="AP24" i="8" s="1"/>
  <c r="AH40" i="6"/>
  <c r="AE88" i="6"/>
  <c r="AC160" i="6"/>
  <c r="AC63" i="6"/>
  <c r="AF151" i="6"/>
  <c r="AK151" i="6"/>
  <c r="AL151" i="6"/>
  <c r="AG151" i="6"/>
  <c r="AH151" i="6"/>
  <c r="AJ151" i="6"/>
  <c r="AL80" i="6"/>
  <c r="AE81" i="6"/>
  <c r="AB94" i="6"/>
  <c r="AJ166" i="6"/>
  <c r="AI26" i="6"/>
  <c r="AO24" i="8" s="1"/>
  <c r="AL40" i="6"/>
  <c r="AG40" i="6"/>
  <c r="AD88" i="6"/>
  <c r="AB160" i="6"/>
  <c r="AK63" i="6"/>
  <c r="AF163" i="6"/>
  <c r="AL163" i="6"/>
  <c r="AM163" i="6"/>
  <c r="AD142" i="6"/>
  <c r="AE142" i="6"/>
  <c r="AF142" i="6"/>
  <c r="AJ63" i="6"/>
  <c r="AL175" i="6"/>
  <c r="AM175" i="6"/>
  <c r="AK175" i="6"/>
  <c r="AE140" i="6"/>
  <c r="AK140" i="6"/>
  <c r="AK152" i="6"/>
  <c r="AM152" i="6"/>
  <c r="AF115" i="6"/>
  <c r="AK139" i="6"/>
  <c r="AJ175" i="6"/>
  <c r="AC80" i="6"/>
  <c r="AH116" i="6"/>
  <c r="AE128" i="6"/>
  <c r="AC140" i="6"/>
  <c r="AK57" i="6"/>
  <c r="AJ154" i="6"/>
  <c r="AJ148" i="6"/>
  <c r="AM128" i="6"/>
  <c r="AJ164" i="6"/>
  <c r="AI164" i="6"/>
  <c r="AE164" i="6"/>
  <c r="F20" i="6"/>
  <c r="L18" i="8" s="1"/>
  <c r="F18" i="6"/>
  <c r="L16" i="8" s="1"/>
  <c r="F21" i="6"/>
  <c r="L19" i="8" s="1"/>
  <c r="AG20" i="6"/>
  <c r="AM18" i="8" s="1"/>
  <c r="AH20" i="6"/>
  <c r="AN18" i="8" s="1"/>
  <c r="AM20" i="6"/>
  <c r="AS18" i="8" s="1"/>
  <c r="AC20" i="6"/>
  <c r="AI18" i="8" s="1"/>
  <c r="AF20" i="6"/>
  <c r="AL18" i="8" s="1"/>
  <c r="AI20" i="6"/>
  <c r="AO18" i="8" s="1"/>
  <c r="AK20" i="6"/>
  <c r="AQ18" i="8" s="1"/>
  <c r="AL20" i="6"/>
  <c r="AR18" i="8" s="1"/>
  <c r="AB20" i="6"/>
  <c r="AH18" i="8" s="1"/>
  <c r="AD20" i="6"/>
  <c r="AJ18" i="8" s="1"/>
  <c r="AJ20" i="6"/>
  <c r="AP18" i="8" s="1"/>
  <c r="AE20" i="6"/>
  <c r="AK18" i="8" s="1"/>
  <c r="AG18" i="6"/>
  <c r="AM16" i="8" s="1"/>
  <c r="AH18" i="6"/>
  <c r="AN16" i="8" s="1"/>
  <c r="AI18" i="6"/>
  <c r="AO16" i="8" s="1"/>
  <c r="AJ18" i="6"/>
  <c r="AP16" i="8" s="1"/>
  <c r="AK18" i="6"/>
  <c r="AQ16" i="8" s="1"/>
  <c r="AL18" i="6"/>
  <c r="AR16" i="8" s="1"/>
  <c r="AM18" i="6"/>
  <c r="AS16" i="8" s="1"/>
  <c r="AD18" i="6"/>
  <c r="AJ16" i="8" s="1"/>
  <c r="AE18" i="6"/>
  <c r="AK16" i="8" s="1"/>
  <c r="AF18" i="6"/>
  <c r="AL16" i="8" s="1"/>
  <c r="AB18" i="6"/>
  <c r="AH16" i="8" s="1"/>
  <c r="AC18" i="6"/>
  <c r="AI16" i="8" s="1"/>
  <c r="AG19" i="6"/>
  <c r="AM17" i="8" s="1"/>
  <c r="AH19" i="6"/>
  <c r="AN17" i="8" s="1"/>
  <c r="AK19" i="6"/>
  <c r="AQ17" i="8" s="1"/>
  <c r="AL19" i="6"/>
  <c r="AR17" i="8" s="1"/>
  <c r="AB19" i="6"/>
  <c r="AH17" i="8" s="1"/>
  <c r="AC19" i="6"/>
  <c r="AI17" i="8" s="1"/>
  <c r="AD19" i="6"/>
  <c r="AJ17" i="8" s="1"/>
  <c r="AE19" i="6"/>
  <c r="AK17" i="8" s="1"/>
  <c r="AF19" i="6"/>
  <c r="AL17" i="8" s="1"/>
  <c r="AJ19" i="6"/>
  <c r="AP17" i="8" s="1"/>
  <c r="AI19" i="6"/>
  <c r="AO17" i="8" s="1"/>
  <c r="AM19" i="6"/>
  <c r="AS17" i="8" s="1"/>
  <c r="F19" i="6"/>
  <c r="L17" i="8" s="1"/>
  <c r="F17" i="6"/>
  <c r="L15" i="8" s="1"/>
  <c r="G21" i="6"/>
  <c r="M19" i="8" s="1"/>
  <c r="AG21" i="6"/>
  <c r="AM19" i="8" s="1"/>
  <c r="AH21" i="6"/>
  <c r="AN19" i="8" s="1"/>
  <c r="AB21" i="6"/>
  <c r="AH19" i="8" s="1"/>
  <c r="AI21" i="6"/>
  <c r="AO19" i="8" s="1"/>
  <c r="AL21" i="6"/>
  <c r="AR19" i="8" s="1"/>
  <c r="AM21" i="6"/>
  <c r="AS19" i="8" s="1"/>
  <c r="AC21" i="6"/>
  <c r="AI19" i="8" s="1"/>
  <c r="AD21" i="6"/>
  <c r="AJ19" i="8" s="1"/>
  <c r="AE21" i="6"/>
  <c r="AK19" i="8" s="1"/>
  <c r="AJ21" i="6"/>
  <c r="AP19" i="8" s="1"/>
  <c r="AF21" i="6"/>
  <c r="AL19" i="8" s="1"/>
  <c r="AK21" i="6"/>
  <c r="AQ19" i="8" s="1"/>
  <c r="AG17" i="6"/>
  <c r="AM15" i="8" s="1"/>
  <c r="AH17" i="6"/>
  <c r="AN15" i="8" s="1"/>
  <c r="AE17" i="6"/>
  <c r="AK15" i="8" s="1"/>
  <c r="AF17" i="6"/>
  <c r="AL15" i="8" s="1"/>
  <c r="AC17" i="6"/>
  <c r="AI15" i="8" s="1"/>
  <c r="AJ17" i="6"/>
  <c r="AP15" i="8" s="1"/>
  <c r="AK17" i="6"/>
  <c r="AQ15" i="8" s="1"/>
  <c r="AB17" i="6"/>
  <c r="AH15" i="8" s="1"/>
  <c r="AD17" i="6"/>
  <c r="AJ15" i="8" s="1"/>
  <c r="AI17" i="6"/>
  <c r="AO15" i="8" s="1"/>
  <c r="AL17" i="6"/>
  <c r="AR15" i="8" s="1"/>
  <c r="AM17" i="6"/>
  <c r="AS15" i="8" s="1"/>
  <c r="Z16" i="6"/>
  <c r="D16" i="6"/>
  <c r="J14" i="8" s="1"/>
  <c r="Y16" i="6"/>
  <c r="U16" i="6"/>
  <c r="AA16" i="6"/>
  <c r="X16" i="6"/>
  <c r="W16" i="6"/>
  <c r="V16" i="6"/>
  <c r="I15" i="6"/>
  <c r="B14" i="8" l="1"/>
  <c r="P14" i="8"/>
  <c r="N14" i="8"/>
  <c r="X14" i="8"/>
  <c r="AA14" i="8"/>
  <c r="U14" i="8"/>
  <c r="AF14" i="8"/>
  <c r="Z14" i="8"/>
  <c r="AD14" i="8"/>
  <c r="Q14" i="8"/>
  <c r="S14" i="8"/>
  <c r="AG14" i="8"/>
  <c r="O14" i="8"/>
  <c r="T14" i="8"/>
  <c r="AE14" i="8"/>
  <c r="W14" i="8"/>
  <c r="R14" i="8"/>
  <c r="AC14" i="8"/>
  <c r="Y14" i="8"/>
  <c r="AB14" i="8"/>
  <c r="V14" i="8"/>
  <c r="C24" i="9"/>
  <c r="F14" i="8"/>
  <c r="D14" i="8"/>
  <c r="G14" i="8"/>
  <c r="E14" i="8"/>
  <c r="C14" i="8"/>
  <c r="H14" i="8"/>
  <c r="G16" i="6"/>
  <c r="M14" i="8" s="1"/>
  <c r="K14" i="8"/>
  <c r="AN120" i="6"/>
  <c r="AO120" i="6" s="1"/>
  <c r="AN73" i="6"/>
  <c r="AN197" i="6"/>
  <c r="AO197" i="6" s="1"/>
  <c r="AN72" i="6"/>
  <c r="AN84" i="6"/>
  <c r="AN49" i="6"/>
  <c r="AN195" i="6"/>
  <c r="AO195" i="6" s="1"/>
  <c r="AN154" i="6"/>
  <c r="AO154" i="6" s="1"/>
  <c r="AN158" i="6"/>
  <c r="AO158" i="6" s="1"/>
  <c r="AN48" i="6"/>
  <c r="AN108" i="6"/>
  <c r="AN177" i="6"/>
  <c r="AO177" i="6" s="1"/>
  <c r="AN32" i="6"/>
  <c r="AN161" i="6"/>
  <c r="AO161" i="6" s="1"/>
  <c r="AN77" i="6"/>
  <c r="AN144" i="6"/>
  <c r="AO144" i="6" s="1"/>
  <c r="AN41" i="6"/>
  <c r="AN110" i="6"/>
  <c r="AO110" i="6" s="1"/>
  <c r="AN191" i="6"/>
  <c r="AO191" i="6" s="1"/>
  <c r="AN59" i="6"/>
  <c r="AN131" i="6"/>
  <c r="AO131" i="6" s="1"/>
  <c r="AN23" i="6"/>
  <c r="AN102" i="6"/>
  <c r="AN47" i="6"/>
  <c r="AN109" i="6"/>
  <c r="AO109" i="6" s="1"/>
  <c r="AN162" i="6"/>
  <c r="AO162" i="6" s="1"/>
  <c r="AN171" i="6"/>
  <c r="AO171" i="6" s="1"/>
  <c r="AN170" i="6"/>
  <c r="AO170" i="6" s="1"/>
  <c r="AN194" i="6"/>
  <c r="AO194" i="6" s="1"/>
  <c r="AN134" i="6"/>
  <c r="AO134" i="6" s="1"/>
  <c r="AN33" i="6"/>
  <c r="AN121" i="6"/>
  <c r="AO121" i="6" s="1"/>
  <c r="AN24" i="6"/>
  <c r="AN25" i="6"/>
  <c r="AN96" i="6"/>
  <c r="AN71" i="6"/>
  <c r="AN180" i="6"/>
  <c r="AO180" i="6" s="1"/>
  <c r="AN93" i="6"/>
  <c r="AN85" i="6"/>
  <c r="AN125" i="6"/>
  <c r="AO125" i="6" s="1"/>
  <c r="AN157" i="6"/>
  <c r="AO157" i="6" s="1"/>
  <c r="AN181" i="6"/>
  <c r="AO181" i="6" s="1"/>
  <c r="C25" i="9"/>
  <c r="AN101" i="6"/>
  <c r="AN65" i="6"/>
  <c r="AN36" i="6"/>
  <c r="AN201" i="6"/>
  <c r="AO201" i="6" s="1"/>
  <c r="AN183" i="6"/>
  <c r="AO183" i="6" s="1"/>
  <c r="AN74" i="6"/>
  <c r="AN89" i="6"/>
  <c r="AN135" i="6"/>
  <c r="AO135" i="6" s="1"/>
  <c r="AN178" i="6"/>
  <c r="AO178" i="6" s="1"/>
  <c r="AN136" i="6"/>
  <c r="AO136" i="6" s="1"/>
  <c r="AN39" i="6"/>
  <c r="AN179" i="6"/>
  <c r="AO179" i="6" s="1"/>
  <c r="AN86" i="6"/>
  <c r="AN126" i="6"/>
  <c r="AO126" i="6" s="1"/>
  <c r="AN165" i="6"/>
  <c r="AO165" i="6" s="1"/>
  <c r="AN53" i="6"/>
  <c r="AN174" i="6"/>
  <c r="AO174" i="6" s="1"/>
  <c r="AN186" i="6"/>
  <c r="AO186" i="6" s="1"/>
  <c r="AN61" i="6"/>
  <c r="AN60" i="6"/>
  <c r="AN97" i="6"/>
  <c r="AN143" i="6"/>
  <c r="AO143" i="6" s="1"/>
  <c r="AN185" i="6"/>
  <c r="AO185" i="6" s="1"/>
  <c r="AN145" i="6"/>
  <c r="AO145" i="6" s="1"/>
  <c r="AN167" i="6"/>
  <c r="AO167" i="6" s="1"/>
  <c r="AN90" i="6"/>
  <c r="AN119" i="6"/>
  <c r="AO119" i="6" s="1"/>
  <c r="AN95" i="6"/>
  <c r="AN66" i="6"/>
  <c r="AN78" i="6"/>
  <c r="AN44" i="6"/>
  <c r="AN164" i="6"/>
  <c r="AO164" i="6" s="1"/>
  <c r="AN169" i="6"/>
  <c r="AO169" i="6" s="1"/>
  <c r="AN38" i="6"/>
  <c r="AN92" i="6"/>
  <c r="AN156" i="6"/>
  <c r="AO156" i="6" s="1"/>
  <c r="AN148" i="6"/>
  <c r="AO148" i="6" s="1"/>
  <c r="AN111" i="6"/>
  <c r="AO111" i="6" s="1"/>
  <c r="AN146" i="6"/>
  <c r="AO146" i="6" s="1"/>
  <c r="AN35" i="6"/>
  <c r="AN199" i="6"/>
  <c r="AO199" i="6" s="1"/>
  <c r="AN46" i="6"/>
  <c r="AN147" i="6"/>
  <c r="AO147" i="6" s="1"/>
  <c r="AN132" i="6"/>
  <c r="AO132" i="6" s="1"/>
  <c r="AN106" i="6"/>
  <c r="AN100" i="6"/>
  <c r="AN140" i="6"/>
  <c r="AO140" i="6" s="1"/>
  <c r="AN159" i="6"/>
  <c r="AO159" i="6" s="1"/>
  <c r="AN182" i="6"/>
  <c r="AO182" i="6" s="1"/>
  <c r="AN150" i="6"/>
  <c r="AO150" i="6" s="1"/>
  <c r="AN107" i="6"/>
  <c r="AN42" i="6"/>
  <c r="AN149" i="6"/>
  <c r="AO149" i="6" s="1"/>
  <c r="AN62" i="6"/>
  <c r="AN173" i="6"/>
  <c r="AO173" i="6" s="1"/>
  <c r="AN130" i="6"/>
  <c r="AO130" i="6" s="1"/>
  <c r="AN75" i="6"/>
  <c r="AN187" i="6"/>
  <c r="AO187" i="6" s="1"/>
  <c r="AN57" i="6"/>
  <c r="AN55" i="6"/>
  <c r="AN138" i="6"/>
  <c r="AO138" i="6" s="1"/>
  <c r="AN193" i="6"/>
  <c r="AO193" i="6" s="1"/>
  <c r="AN172" i="6"/>
  <c r="AO172" i="6" s="1"/>
  <c r="AN122" i="6"/>
  <c r="AO122" i="6" s="1"/>
  <c r="AN127" i="6"/>
  <c r="AO127" i="6" s="1"/>
  <c r="AN124" i="6"/>
  <c r="AO124" i="6" s="1"/>
  <c r="AN29" i="6"/>
  <c r="AN34" i="6"/>
  <c r="AN168" i="6"/>
  <c r="AO168" i="6" s="1"/>
  <c r="AN113" i="6"/>
  <c r="AO113" i="6" s="1"/>
  <c r="AN98" i="6"/>
  <c r="AN137" i="6"/>
  <c r="AO137" i="6" s="1"/>
  <c r="AN198" i="6"/>
  <c r="AO198" i="6" s="1"/>
  <c r="AN88" i="6"/>
  <c r="AN99" i="6"/>
  <c r="AN83" i="6"/>
  <c r="AN114" i="6"/>
  <c r="AO114" i="6" s="1"/>
  <c r="AN128" i="6"/>
  <c r="AO128" i="6" s="1"/>
  <c r="AN63" i="6"/>
  <c r="AN118" i="6"/>
  <c r="AO118" i="6" s="1"/>
  <c r="AN141" i="6"/>
  <c r="AO141" i="6" s="1"/>
  <c r="AN64" i="6"/>
  <c r="AN28" i="6"/>
  <c r="AN189" i="6"/>
  <c r="AO189" i="6" s="1"/>
  <c r="AN115" i="6"/>
  <c r="AO115" i="6" s="1"/>
  <c r="AN116" i="6"/>
  <c r="AO116" i="6" s="1"/>
  <c r="AN31" i="6"/>
  <c r="AN54" i="6"/>
  <c r="AN87" i="6"/>
  <c r="AN58" i="6"/>
  <c r="AN129" i="6"/>
  <c r="AO129" i="6" s="1"/>
  <c r="AN69" i="6"/>
  <c r="AN133" i="6"/>
  <c r="AO133" i="6" s="1"/>
  <c r="AN155" i="6"/>
  <c r="AO155" i="6" s="1"/>
  <c r="AN94" i="6"/>
  <c r="AN30" i="6"/>
  <c r="AN27" i="6"/>
  <c r="AN192" i="6"/>
  <c r="AO192" i="6" s="1"/>
  <c r="AN40" i="6"/>
  <c r="AN76" i="6"/>
  <c r="AN160" i="6"/>
  <c r="AO160" i="6" s="1"/>
  <c r="AN112" i="6"/>
  <c r="AO112" i="6" s="1"/>
  <c r="AN104" i="6"/>
  <c r="AN200" i="6"/>
  <c r="AO200" i="6" s="1"/>
  <c r="AN70" i="6"/>
  <c r="AN37" i="6"/>
  <c r="AN190" i="6"/>
  <c r="AO190" i="6" s="1"/>
  <c r="AN52" i="6"/>
  <c r="AN82" i="6"/>
  <c r="AN43" i="6"/>
  <c r="AN117" i="6"/>
  <c r="AO117" i="6" s="1"/>
  <c r="AN67" i="6"/>
  <c r="AN196" i="6"/>
  <c r="AO196" i="6" s="1"/>
  <c r="AN79" i="6"/>
  <c r="AN152" i="6"/>
  <c r="AO152" i="6" s="1"/>
  <c r="AN163" i="6"/>
  <c r="AO163" i="6" s="1"/>
  <c r="AN151" i="6"/>
  <c r="AO151" i="6" s="1"/>
  <c r="AN153" i="6"/>
  <c r="AO153" i="6" s="1"/>
  <c r="AN139" i="6"/>
  <c r="AO139" i="6" s="1"/>
  <c r="AN176" i="6"/>
  <c r="AO176" i="6" s="1"/>
  <c r="AN56" i="6"/>
  <c r="AN188" i="6"/>
  <c r="AO188" i="6" s="1"/>
  <c r="AN175" i="6"/>
  <c r="AO175" i="6" s="1"/>
  <c r="AN142" i="6"/>
  <c r="AO142" i="6" s="1"/>
  <c r="AN81" i="6"/>
  <c r="AN68" i="6"/>
  <c r="AN91" i="6"/>
  <c r="AN26" i="6"/>
  <c r="AN80" i="6"/>
  <c r="AN166" i="6"/>
  <c r="AO166" i="6" s="1"/>
  <c r="AN123" i="6"/>
  <c r="AO123" i="6" s="1"/>
  <c r="AN184" i="6"/>
  <c r="AO184" i="6" s="1"/>
  <c r="AN22" i="6"/>
  <c r="AN51" i="6"/>
  <c r="AN202" i="6"/>
  <c r="AO202" i="6" s="1"/>
  <c r="AN105" i="6"/>
  <c r="AN45" i="6"/>
  <c r="AN50" i="6"/>
  <c r="AN103" i="6"/>
  <c r="C105" i="9"/>
  <c r="AN20" i="6"/>
  <c r="AC16" i="6"/>
  <c r="AD16" i="6"/>
  <c r="AB16" i="6"/>
  <c r="AK16" i="6"/>
  <c r="AL16" i="6"/>
  <c r="AM16" i="6"/>
  <c r="AF16" i="6"/>
  <c r="AG16" i="6"/>
  <c r="AH16" i="6"/>
  <c r="AI16" i="6"/>
  <c r="AJ16" i="6"/>
  <c r="AE16" i="6"/>
  <c r="AN17" i="6"/>
  <c r="AN21" i="6"/>
  <c r="C20" i="9"/>
  <c r="C21" i="9"/>
  <c r="F16" i="6"/>
  <c r="L14" i="8" s="1"/>
  <c r="AN19" i="6"/>
  <c r="AN18" i="6"/>
  <c r="AJ14" i="8" l="1"/>
  <c r="AD15" i="6"/>
  <c r="B110" i="9" s="1"/>
  <c r="AK14" i="8"/>
  <c r="AE15" i="6"/>
  <c r="B111" i="9" s="1"/>
  <c r="AP14" i="8"/>
  <c r="AJ15" i="6"/>
  <c r="B116" i="9" s="1"/>
  <c r="AM14" i="8"/>
  <c r="AG15" i="6"/>
  <c r="B113" i="9" s="1"/>
  <c r="C110" i="9"/>
  <c r="C111" i="9"/>
  <c r="C112" i="9"/>
  <c r="C113" i="9"/>
  <c r="C115" i="9"/>
  <c r="C116" i="9"/>
  <c r="C117" i="9"/>
  <c r="C118" i="9"/>
  <c r="C119" i="9"/>
  <c r="C108" i="9"/>
  <c r="C109" i="9"/>
  <c r="C114" i="9"/>
  <c r="AO14" i="8"/>
  <c r="AI15" i="6"/>
  <c r="B115" i="9" s="1"/>
  <c r="AN14" i="8"/>
  <c r="AH15" i="6"/>
  <c r="B114" i="9" s="1"/>
  <c r="AL14" i="8"/>
  <c r="AF15" i="6"/>
  <c r="B112" i="9" s="1"/>
  <c r="AS14" i="8"/>
  <c r="AM15" i="6"/>
  <c r="B119" i="9" s="1"/>
  <c r="AR14" i="8"/>
  <c r="AL15" i="6"/>
  <c r="B118" i="9" s="1"/>
  <c r="AQ14" i="8"/>
  <c r="AK15" i="6"/>
  <c r="B117" i="9" s="1"/>
  <c r="AH14" i="8"/>
  <c r="AB15" i="6"/>
  <c r="B108" i="9" s="1"/>
  <c r="AI14" i="8"/>
  <c r="AC15" i="6"/>
  <c r="B109" i="9" s="1"/>
  <c r="C22" i="9"/>
  <c r="F20" i="7"/>
  <c r="C23" i="9"/>
  <c r="AO19" i="6"/>
  <c r="AO50" i="6"/>
  <c r="AO68" i="6"/>
  <c r="AO79" i="6"/>
  <c r="AO58" i="6"/>
  <c r="AO62" i="6"/>
  <c r="AO46" i="6"/>
  <c r="AO78" i="6"/>
  <c r="AO74" i="6"/>
  <c r="AO32" i="6"/>
  <c r="AO81" i="6"/>
  <c r="AO87" i="6"/>
  <c r="AO66" i="6"/>
  <c r="AO71" i="6"/>
  <c r="AO47" i="6"/>
  <c r="AO53" i="6"/>
  <c r="AO40" i="6"/>
  <c r="AO31" i="6"/>
  <c r="AO99" i="6"/>
  <c r="AO107" i="6"/>
  <c r="AO36" i="6"/>
  <c r="AO25" i="6"/>
  <c r="AO23" i="6"/>
  <c r="AO48" i="6"/>
  <c r="AO67" i="6"/>
  <c r="AO95" i="6"/>
  <c r="AO102" i="6"/>
  <c r="AO65" i="6"/>
  <c r="AO33" i="6"/>
  <c r="AO45" i="6"/>
  <c r="AO105" i="6"/>
  <c r="AO76" i="6"/>
  <c r="AO83" i="6"/>
  <c r="AO35" i="6"/>
  <c r="AO96" i="6"/>
  <c r="AO82" i="6"/>
  <c r="AO86" i="6"/>
  <c r="AO101" i="6"/>
  <c r="AO59" i="6"/>
  <c r="AO21" i="6"/>
  <c r="AO55" i="6"/>
  <c r="AO17" i="6"/>
  <c r="AO98" i="6"/>
  <c r="AO39" i="6"/>
  <c r="AO49" i="6"/>
  <c r="AO51" i="6"/>
  <c r="AO43" i="6"/>
  <c r="AO88" i="6"/>
  <c r="AO90" i="6"/>
  <c r="AO24" i="6"/>
  <c r="AO56" i="6"/>
  <c r="AO52" i="6"/>
  <c r="AO94" i="6"/>
  <c r="AO28" i="6"/>
  <c r="AO57" i="6"/>
  <c r="AO92" i="6"/>
  <c r="AO20" i="6"/>
  <c r="AO37" i="6"/>
  <c r="AO64" i="6"/>
  <c r="AO100" i="6"/>
  <c r="AO38" i="6"/>
  <c r="AO41" i="6"/>
  <c r="AO84" i="6"/>
  <c r="AO22" i="6"/>
  <c r="AO27" i="6"/>
  <c r="AO30" i="6"/>
  <c r="AO80" i="6"/>
  <c r="AO70" i="6"/>
  <c r="AO75" i="6"/>
  <c r="AO106" i="6"/>
  <c r="AO97" i="6"/>
  <c r="AO72" i="6"/>
  <c r="AO69" i="6"/>
  <c r="AO60" i="6"/>
  <c r="AO77" i="6"/>
  <c r="AO54" i="6"/>
  <c r="AO42" i="6"/>
  <c r="AO108" i="6"/>
  <c r="AO26" i="6"/>
  <c r="AO34" i="6"/>
  <c r="AO85" i="6"/>
  <c r="AO18" i="6"/>
  <c r="AO103" i="6"/>
  <c r="AO91" i="6"/>
  <c r="AO104" i="6"/>
  <c r="AO63" i="6"/>
  <c r="AO29" i="6"/>
  <c r="AO44" i="6"/>
  <c r="AO61" i="6"/>
  <c r="AO89" i="6"/>
  <c r="AO93" i="6"/>
  <c r="AO73" i="6"/>
  <c r="AN16" i="6"/>
  <c r="E114" i="9" l="1"/>
  <c r="F114" i="9"/>
  <c r="D114" i="9"/>
  <c r="D108" i="9"/>
  <c r="E108" i="9" s="1"/>
  <c r="F108" i="9" s="1"/>
  <c r="E119" i="9"/>
  <c r="F119" i="9"/>
  <c r="D119" i="9"/>
  <c r="D111" i="9"/>
  <c r="D115" i="9"/>
  <c r="E115" i="9"/>
  <c r="F115" i="9"/>
  <c r="F113" i="9"/>
  <c r="D113" i="9"/>
  <c r="E113" i="9"/>
  <c r="D116" i="9"/>
  <c r="E116" i="9"/>
  <c r="F116" i="9"/>
  <c r="D117" i="9"/>
  <c r="E117" i="9"/>
  <c r="F117" i="9"/>
  <c r="D118" i="9"/>
  <c r="E118" i="9"/>
  <c r="F118" i="9"/>
  <c r="F112" i="9"/>
  <c r="D112" i="9"/>
  <c r="E112" i="9"/>
  <c r="D110" i="9"/>
  <c r="D109" i="9"/>
  <c r="C100" i="9"/>
  <c r="I20" i="7" s="1"/>
  <c r="AO16" i="6"/>
  <c r="C120" i="9"/>
  <c r="E109" i="9" l="1"/>
  <c r="D120" i="9"/>
  <c r="L20" i="7"/>
  <c r="L22" i="7"/>
  <c r="F109" i="9" l="1"/>
  <c r="E110" i="9"/>
  <c r="F110" i="9" l="1"/>
  <c r="E111" i="9"/>
  <c r="F111" i="9" s="1"/>
  <c r="I22" i="7"/>
  <c r="F120" i="9" l="1"/>
  <c r="E120" i="9"/>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<sst xmlns="http://schemas.openxmlformats.org/spreadsheetml/2006/main" count="564" uniqueCount="235">
  <si>
    <t>Instructions</t>
  </si>
  <si>
    <t>Instructions for using this toolkit</t>
  </si>
  <si>
    <t>Description</t>
  </si>
  <si>
    <t>Key</t>
  </si>
  <si>
    <t>This spreadsheet allows you to monitor the social value being delivered by a contract. It should be used from the start of your contract management. It can be completed by the contract manager, or you may ask the supplier to fill it in as part of their regular reporting. Used in conjuction with the organisational social value spreadsheet it will help you to quanitfy the social value being delivered through your third party spend.</t>
  </si>
  <si>
    <r>
      <t xml:space="preserve">This workbook is protected and </t>
    </r>
    <r>
      <rPr>
        <u/>
        <sz val="11"/>
        <color theme="1"/>
        <rFont val="Aptos"/>
        <family val="2"/>
      </rPr>
      <t>there are a number of cells you can enter / edit values.</t>
    </r>
    <r>
      <rPr>
        <sz val="11"/>
        <color theme="1"/>
        <rFont val="Aptos"/>
        <family val="2"/>
      </rPr>
      <t xml:space="preserve"> They will </t>
    </r>
    <r>
      <rPr>
        <b/>
        <sz val="11"/>
        <color theme="1"/>
        <rFont val="Aptos"/>
        <family val="2"/>
      </rPr>
      <t>follow the key</t>
    </r>
    <r>
      <rPr>
        <sz val="11"/>
        <color theme="1"/>
        <rFont val="Aptos"/>
        <family val="2"/>
      </rPr>
      <t xml:space="preserve"> provided.</t>
    </r>
  </si>
  <si>
    <t>Input Cell</t>
  </si>
  <si>
    <t>name &gt;</t>
  </si>
  <si>
    <r>
      <t>Press the "</t>
    </r>
    <r>
      <rPr>
        <b/>
        <sz val="11"/>
        <color theme="1"/>
        <rFont val="Aptos"/>
        <family val="2"/>
      </rPr>
      <t>Name</t>
    </r>
    <r>
      <rPr>
        <sz val="11"/>
        <color theme="1"/>
        <rFont val="Aptos"/>
        <family val="2"/>
      </rPr>
      <t>" or "</t>
    </r>
    <r>
      <rPr>
        <b/>
        <sz val="11"/>
        <color theme="1"/>
        <rFont val="Aptos"/>
        <family val="2"/>
      </rPr>
      <t>&gt;</t>
    </r>
    <r>
      <rPr>
        <sz val="11"/>
        <color theme="1"/>
        <rFont val="Aptos"/>
        <family val="2"/>
      </rPr>
      <t>" re "</t>
    </r>
    <r>
      <rPr>
        <b/>
        <sz val="11"/>
        <color theme="1"/>
        <rFont val="Aptos"/>
        <family val="2"/>
      </rPr>
      <t>&lt;</t>
    </r>
    <r>
      <rPr>
        <sz val="11"/>
        <color theme="1"/>
        <rFont val="Aptos"/>
        <family val="2"/>
      </rPr>
      <t xml:space="preserve">" to </t>
    </r>
    <r>
      <rPr>
        <u/>
        <sz val="11"/>
        <color theme="1"/>
        <rFont val="Aptos"/>
        <family val="2"/>
      </rPr>
      <t xml:space="preserve">navigate between the different sections </t>
    </r>
    <r>
      <rPr>
        <sz val="11"/>
        <color theme="1"/>
        <rFont val="Aptos"/>
        <family val="2"/>
      </rPr>
      <t>and the information page.</t>
    </r>
  </si>
  <si>
    <t>navigation</t>
  </si>
  <si>
    <t>Initial setup of Social Value framework</t>
  </si>
  <si>
    <t>0 - Measures</t>
  </si>
  <si>
    <t>&gt;</t>
  </si>
  <si>
    <t>Workflow</t>
  </si>
  <si>
    <t>Before rolling out the contract reporting template it will need to be customised to meet the needs of your organisation.</t>
  </si>
  <si>
    <t>Setup your measures (standard / non-standard)</t>
  </si>
  <si>
    <t>You will need to complete the table with any standard social value measures agreed for the Council. A description of what to enter under each heading is provided in the table below</t>
  </si>
  <si>
    <t>Measure</t>
  </si>
  <si>
    <t>The standard contract measure. For example “Total amount (£) spent with VCSEs within your supply chain”</t>
  </si>
  <si>
    <t>1 - Setup</t>
  </si>
  <si>
    <t>Setup your contract and reporting cycle</t>
  </si>
  <si>
    <t>|</t>
  </si>
  <si>
    <t>Units</t>
  </si>
  <si>
    <t>The unit of measurement. For example “number of jobs”</t>
  </si>
  <si>
    <t>2 - Monitoring</t>
  </si>
  <si>
    <t>Monitor the contracts progress</t>
  </si>
  <si>
    <t>Social Value proxy</t>
  </si>
  <si>
    <t>If you are using a social value proxy enter the financial equivalent that one unit of the thing to be delivered is worth in £</t>
  </si>
  <si>
    <t>3 - Dashboard</t>
  </si>
  <si>
    <t>Visualisation and summary of contract data</t>
  </si>
  <si>
    <t>Theme</t>
  </si>
  <si>
    <t>Enter the social value theme this measure addresses e.g. “Economic development”</t>
  </si>
  <si>
    <t>Outcome</t>
  </si>
  <si>
    <t>Enter the outcome being sought through the contract measure. For example “More under 25s in the area in work”</t>
  </si>
  <si>
    <t>4 - Output</t>
  </si>
  <si>
    <t>Create a useable output for other BI software and Organisation file</t>
  </si>
  <si>
    <t>Reference</t>
  </si>
  <si>
    <t>Enter the standard reference / ID for the measure to help you track it.</t>
  </si>
  <si>
    <t>Standard Council Measure?</t>
  </si>
  <si>
    <t>Is the measure a standard Council measure or is it a non-standard measure related to a particular contract or sub-group.</t>
  </si>
  <si>
    <t>Processing</t>
  </si>
  <si>
    <t>Processing of information input to output</t>
  </si>
  <si>
    <t>Yes</t>
  </si>
  <si>
    <t>Standard</t>
  </si>
  <si>
    <t>Ref</t>
  </si>
  <si>
    <t>Lookups and references</t>
  </si>
  <si>
    <t>No</t>
  </si>
  <si>
    <t>Non-Standard (will be highlighted and needs to be identified)</t>
  </si>
  <si>
    <t>For some contracts you may be using “non-standard” social value measures, i.e. social value measures that are not part of the councils standard social value reporting measures.</t>
  </si>
  <si>
    <t>When the new contract monitoring spreadsheet set-up (see Step 1) details of any non-standard measures need to be added to the standard list in “0 - Measures”.</t>
  </si>
  <si>
    <r>
      <t xml:space="preserve">Once you have added in the standard measures into the worksheet you may want to </t>
    </r>
    <r>
      <rPr>
        <u/>
        <sz val="11"/>
        <color theme="1"/>
        <rFont val="Aptos"/>
        <family val="2"/>
      </rPr>
      <t>hide</t>
    </r>
    <r>
      <rPr>
        <sz val="11"/>
        <color theme="1"/>
        <rFont val="Aptos"/>
        <family val="2"/>
      </rPr>
      <t xml:space="preserve"> the sheet so that it is not edited accidentally while the workbook is being used for reporting. The whole worksheet can now be saved as a template for other contracts. </t>
    </r>
    <r>
      <rPr>
        <u/>
        <sz val="11"/>
        <color theme="1"/>
        <rFont val="Aptos"/>
        <family val="2"/>
      </rPr>
      <t>Ideally you would have one file for each contract.</t>
    </r>
  </si>
  <si>
    <t>Step 1</t>
  </si>
  <si>
    <t>Legal</t>
  </si>
  <si>
    <r>
      <t xml:space="preserve">For each new contract where you will be monitoring social value </t>
    </r>
    <r>
      <rPr>
        <u/>
        <sz val="11"/>
        <color theme="1"/>
        <rFont val="Aptos"/>
        <family val="2"/>
      </rPr>
      <t>you will need to set up a spreadsheet for the contract</t>
    </r>
    <r>
      <rPr>
        <sz val="11"/>
        <color theme="1"/>
        <rFont val="Aptos"/>
        <family val="2"/>
      </rPr>
      <t xml:space="preserve">. We suggest agreeing a naming convention for these spreadsheets such as </t>
    </r>
    <r>
      <rPr>
        <b/>
        <sz val="11"/>
        <color theme="1"/>
        <rFont val="Aptos"/>
        <family val="2"/>
      </rPr>
      <t>YYYY-MM [Supplier Name] [Contract Name]</t>
    </r>
    <r>
      <rPr>
        <sz val="11"/>
        <color theme="1"/>
        <rFont val="Aptos"/>
        <family val="2"/>
      </rPr>
      <t xml:space="preserve"> and saving them in a central shared folder.</t>
    </r>
  </si>
  <si>
    <t>Disclaimer</t>
  </si>
  <si>
    <t>This report has been produced and published in good faith by Local Partnerships. Save as to any specific contractual agreement that states otherwise, Local Partnerships shall not incur any liability for any action or omission arising out of any reliance being placed on the report (including any information it contains) by any organisation or other person. Any organisation or other person in receipt of this report should take their own legal, financial and/or other relevant professional advice when considering what action (if any) to take in respect of any associated initiative, proposal or other arrangement, or before placing any reliance on the report (including any information it contains).</t>
  </si>
  <si>
    <t>Define your contract details using the input cells.</t>
  </si>
  <si>
    <t>Contract Name</t>
  </si>
  <si>
    <t>Contract name goes here…</t>
  </si>
  <si>
    <t>Contract Reference</t>
  </si>
  <si>
    <t>Reference …</t>
  </si>
  <si>
    <t>Contract Supplier</t>
  </si>
  <si>
    <t>Contract supplier name goes here …</t>
  </si>
  <si>
    <t>Contract Value</t>
  </si>
  <si>
    <t>The contract information you define here will be used in the rest of the worksheet. If you need to change any of the details, you would need to change them here.</t>
  </si>
  <si>
    <t>Next is to define the reporting cycle you would like to monitor and update the contract by. This can be done by selecting the reporting frequency / defining the start date / indicate the calendar type.</t>
  </si>
  <si>
    <t xml:space="preserve">Format: </t>
  </si>
  <si>
    <t>Reporting frequency</t>
  </si>
  <si>
    <t>Quarter</t>
  </si>
  <si>
    <t>Selection</t>
  </si>
  <si>
    <t>Reporting Start Date</t>
  </si>
  <si>
    <t>dd/mm/yyyy</t>
  </si>
  <si>
    <t>Finacial / Regular year</t>
  </si>
  <si>
    <t>Regular</t>
  </si>
  <si>
    <t>Copyright</t>
  </si>
  <si>
    <t>Monthly</t>
  </si>
  <si>
    <t>Selecting either "Regular" / "Financial" will have no impact on the dates.</t>
  </si>
  <si>
    <t>© Local Partnerships LLP 2025</t>
  </si>
  <si>
    <t>Quarterly</t>
  </si>
  <si>
    <t>Selecting "Finacial" will start and end the year in March / April.
Selecting "Regular" will start and end the year in January</t>
  </si>
  <si>
    <t>Yearly</t>
  </si>
  <si>
    <t>The reporting cycle should be determined as part of the Council’s approach to social value.</t>
  </si>
  <si>
    <t>For the "Organisation" reporting sheet to work this needs to be standard for all contracts you are monitoring. If you want to report on contracts at different frequencies you must define those frequencies in this section.</t>
  </si>
  <si>
    <t>You may want to create a central shared file where all social value reporting is stored</t>
  </si>
  <si>
    <t>Tip:</t>
  </si>
  <si>
    <t>Social Value Measures</t>
  </si>
  <si>
    <t>No. of local direct employees (FTE) hired or retained (for re-tendered contracts) on contract for one year or the whole duration of the contract, whichever is shorter</t>
  </si>
  <si>
    <t>You can start typing the defined measure and it will show in the list</t>
  </si>
  <si>
    <t>Enter your social value measures by selecting them from the dropdown. The items in the list will be dynamically populated to show all the measures you have defined in the "0 - Measures" tab. If you are using non-standard measures you will need to add them to the "0-Measures" tab as explained above.</t>
  </si>
  <si>
    <t>Total Supplier Commitment (Units)</t>
  </si>
  <si>
    <t>The number of units (e.g. jobs) that the supplier has committed to deliver.</t>
  </si>
  <si>
    <t>Milestones / Comments</t>
  </si>
  <si>
    <t>Note any key delivery milestones or information relevant to the ongoing management of social value for the measure.</t>
  </si>
  <si>
    <t>Step 2</t>
  </si>
  <si>
    <t>Once the template has been set-up with the contact details you can use it to start reporting on social value. This may be done by the contract manager, or you may require the supplier to complete the reporting.</t>
  </si>
  <si>
    <t>The data from the contract set-up will have autocompleted into the sheet. The units that have been delivered in each period that has happened should be entered into the relevant columns.</t>
  </si>
  <si>
    <t>A RAG rating for current performance against the measure should also be entered</t>
  </si>
  <si>
    <t>RAG status</t>
  </si>
  <si>
    <t>Green</t>
  </si>
  <si>
    <t xml:space="preserve">Use the drop down to select the RAG rating you want to apply. </t>
  </si>
  <si>
    <t>The colour will change in the cell to help visually determine the different RAG status of each previously defined measure.</t>
  </si>
  <si>
    <t>Suggested RAG definitions are provided below, but these can be adapted to be consistent with your standard organisational reporting.</t>
  </si>
  <si>
    <t>Red</t>
  </si>
  <si>
    <t>Targets not being met</t>
  </si>
  <si>
    <t>Amber</t>
  </si>
  <si>
    <t>At risk of non-delivery</t>
  </si>
  <si>
    <t>On track</t>
  </si>
  <si>
    <t>Blue</t>
  </si>
  <si>
    <t>Complete</t>
  </si>
  <si>
    <t>Step 3</t>
  </si>
  <si>
    <t>The dashboard displays your current position on social value for the contract. When you enter new data the dashboard will automatically reflect those changes.</t>
  </si>
  <si>
    <t>Filters and Selections</t>
  </si>
  <si>
    <r>
      <t xml:space="preserve">Each of the </t>
    </r>
    <r>
      <rPr>
        <i/>
        <u/>
        <sz val="11"/>
        <color theme="7" tint="-0.499984740745262"/>
        <rFont val="Aptos"/>
        <family val="2"/>
      </rPr>
      <t>filters can be toggled on/off</t>
    </r>
    <r>
      <rPr>
        <i/>
        <sz val="11"/>
        <color theme="7" tint="-0.499984740745262"/>
        <rFont val="Aptos"/>
        <family val="2"/>
      </rPr>
      <t xml:space="preserve">. To do this hold </t>
    </r>
    <r>
      <rPr>
        <b/>
        <i/>
        <sz val="11"/>
        <color theme="7" tint="-0.499984740745262"/>
        <rFont val="Aptos"/>
        <family val="2"/>
      </rPr>
      <t xml:space="preserve">Ctrl+click </t>
    </r>
    <r>
      <rPr>
        <i/>
        <sz val="11"/>
        <color theme="7" tint="-0.499984740745262"/>
        <rFont val="Aptos"/>
        <family val="2"/>
      </rPr>
      <t>on the option from the list provided</t>
    </r>
  </si>
  <si>
    <t>The dashboard contains aggregated information on a number of key aspects.</t>
  </si>
  <si>
    <t>Proxy Social Value Delivered (£)</t>
  </si>
  <si>
    <t>Comparison of Proxy Social Value Delivered (£) over your defined reporting cyles. Comparing the contract's "Target" and the "Delivered" amount.</t>
  </si>
  <si>
    <t>Proxy Social Value Delivered (£) by Theme</t>
  </si>
  <si>
    <t>Breakdown of the total Proxy Social Value Delivered (£) by the themes monitored in the contract. Filters are used to compare different combinations.</t>
  </si>
  <si>
    <t>RAG status of contract social value measures</t>
  </si>
  <si>
    <t>Breakdown of the different RAG status.</t>
  </si>
  <si>
    <t>Step 4 (optional)</t>
  </si>
  <si>
    <t>Data that has been generated from the toolkit is output here in a flat file format. This can be used in the "Social Value - Organisation" sheet or exported to use in your council's own BI software.</t>
  </si>
  <si>
    <t>Setup of the Council's Standard Social Value Measures</t>
  </si>
  <si>
    <t>Enter your Council's standard social value measures to enable this toolkit to be used as a template for different contracts in your organisation.</t>
  </si>
  <si>
    <r>
      <rPr>
        <sz val="11"/>
        <color theme="1"/>
        <rFont val="Aptos"/>
        <family val="2"/>
      </rPr>
      <t>See instructions on</t>
    </r>
    <r>
      <rPr>
        <b/>
        <sz val="11"/>
        <color theme="1"/>
        <rFont val="Aptos"/>
        <family val="2"/>
      </rPr>
      <t xml:space="preserve"> how to add non-standard measures</t>
    </r>
  </si>
  <si>
    <t>Contract Setup</t>
  </si>
  <si>
    <t>Setup of the contract that you are monitoring</t>
  </si>
  <si>
    <t>Contract Information</t>
  </si>
  <si>
    <r>
      <t>Enter the</t>
    </r>
    <r>
      <rPr>
        <u/>
        <sz val="11"/>
        <color theme="1"/>
        <rFont val="Aptos"/>
        <family val="2"/>
      </rPr>
      <t xml:space="preserve"> contract details</t>
    </r>
    <r>
      <rPr>
        <sz val="11"/>
        <color theme="1"/>
        <rFont val="Aptos"/>
        <family val="2"/>
      </rPr>
      <t xml:space="preserve"> in </t>
    </r>
    <r>
      <rPr>
        <b/>
        <sz val="11"/>
        <color theme="1"/>
        <rFont val="Aptos"/>
        <family val="2"/>
      </rPr>
      <t>rows 9 – 14</t>
    </r>
    <r>
      <rPr>
        <sz val="11"/>
        <color theme="1"/>
        <rFont val="Aptos"/>
        <family val="2"/>
      </rPr>
      <t>.</t>
    </r>
  </si>
  <si>
    <r>
      <t xml:space="preserve">Enter the </t>
    </r>
    <r>
      <rPr>
        <u/>
        <sz val="11"/>
        <color theme="1"/>
        <rFont val="Aptos"/>
        <family val="2"/>
      </rPr>
      <t>social value measures</t>
    </r>
    <r>
      <rPr>
        <sz val="11"/>
        <color theme="1"/>
        <rFont val="Aptos"/>
        <family val="2"/>
      </rPr>
      <t xml:space="preserve"> for your contract in </t>
    </r>
    <r>
      <rPr>
        <b/>
        <sz val="11"/>
        <color theme="1"/>
        <rFont val="Aptos"/>
        <family val="2"/>
      </rPr>
      <t>column B</t>
    </r>
    <r>
      <rPr>
        <sz val="11"/>
        <color theme="1"/>
        <rFont val="Aptos"/>
        <family val="2"/>
      </rPr>
      <t xml:space="preserve">. If you are using any measures that are not standard for the council you will need to enter these in the </t>
    </r>
    <r>
      <rPr>
        <b/>
        <sz val="11"/>
        <color theme="1"/>
        <rFont val="Aptos"/>
        <family val="2"/>
      </rPr>
      <t>“0 – Measures”</t>
    </r>
    <r>
      <rPr>
        <sz val="11"/>
        <color theme="1"/>
        <rFont val="Aptos"/>
        <family val="2"/>
      </rPr>
      <t xml:space="preserve"> tab. For each measure provide the</t>
    </r>
    <r>
      <rPr>
        <u/>
        <sz val="11"/>
        <color theme="1"/>
        <rFont val="Aptos"/>
        <family val="2"/>
      </rPr>
      <t xml:space="preserve"> total contractual commitment</t>
    </r>
    <r>
      <rPr>
        <sz val="11"/>
        <color theme="1"/>
        <rFont val="Aptos"/>
        <family val="2"/>
      </rPr>
      <t xml:space="preserve"> from the supplier in</t>
    </r>
    <r>
      <rPr>
        <b/>
        <sz val="11"/>
        <color theme="1"/>
        <rFont val="Aptos"/>
        <family val="2"/>
      </rPr>
      <t xml:space="preserve"> column E</t>
    </r>
    <r>
      <rPr>
        <sz val="11"/>
        <color theme="1"/>
        <rFont val="Aptos"/>
        <family val="2"/>
      </rPr>
      <t xml:space="preserve">, and enter </t>
    </r>
    <r>
      <rPr>
        <u/>
        <sz val="11"/>
        <color theme="1"/>
        <rFont val="Aptos"/>
        <family val="2"/>
      </rPr>
      <t>any relevant milestones or comments</t>
    </r>
    <r>
      <rPr>
        <sz val="11"/>
        <color theme="1"/>
        <rFont val="Aptos"/>
        <family val="2"/>
      </rPr>
      <t xml:space="preserve"> relating to the measure in </t>
    </r>
    <r>
      <rPr>
        <b/>
        <sz val="11"/>
        <color theme="1"/>
        <rFont val="Aptos"/>
        <family val="2"/>
      </rPr>
      <t>column K</t>
    </r>
    <r>
      <rPr>
        <sz val="11"/>
        <color theme="1"/>
        <rFont val="Aptos"/>
        <family val="2"/>
      </rPr>
      <t>.</t>
    </r>
  </si>
  <si>
    <t>Council standard measure?</t>
  </si>
  <si>
    <t>Reporting Frequency</t>
  </si>
  <si>
    <t>Social value proxy 
£</t>
  </si>
  <si>
    <t>Social value proxy 
£ committed</t>
  </si>
  <si>
    <t/>
  </si>
  <si>
    <t>Contract Monitoring</t>
  </si>
  <si>
    <t>Monitoring the contract</t>
  </si>
  <si>
    <r>
      <t xml:space="preserve">Use this tab to monitor the contracts social value performance. Enter the </t>
    </r>
    <r>
      <rPr>
        <u/>
        <sz val="11"/>
        <color theme="1"/>
        <rFont val="Aptos"/>
        <family val="2"/>
      </rPr>
      <t>amount of units delivered</t>
    </r>
    <r>
      <rPr>
        <sz val="11"/>
        <color theme="1"/>
        <rFont val="Aptos"/>
        <family val="2"/>
      </rPr>
      <t xml:space="preserve"> for each reporting period in </t>
    </r>
    <r>
      <rPr>
        <b/>
        <sz val="11"/>
        <color theme="1"/>
        <rFont val="Aptos"/>
        <family val="2"/>
      </rPr>
      <t>columns I – T</t>
    </r>
    <r>
      <rPr>
        <sz val="11"/>
        <color theme="1"/>
        <rFont val="Aptos"/>
        <family val="2"/>
      </rPr>
      <t xml:space="preserve">. Based on the contract delivery of social value </t>
    </r>
    <r>
      <rPr>
        <u/>
        <sz val="11"/>
        <color theme="1"/>
        <rFont val="Aptos"/>
        <family val="2"/>
      </rPr>
      <t>RAG rate</t>
    </r>
    <r>
      <rPr>
        <sz val="11"/>
        <color theme="1"/>
        <rFont val="Aptos"/>
        <family val="2"/>
      </rPr>
      <t xml:space="preserve"> the performance of each measure in </t>
    </r>
    <r>
      <rPr>
        <b/>
        <sz val="11"/>
        <color theme="1"/>
        <rFont val="Aptos"/>
        <family val="2"/>
      </rPr>
      <t>column H</t>
    </r>
    <r>
      <rPr>
        <sz val="11"/>
        <color theme="1"/>
        <rFont val="Aptos"/>
        <family val="2"/>
      </rPr>
      <t xml:space="preserve">. </t>
    </r>
    <r>
      <rPr>
        <u/>
        <sz val="11"/>
        <color theme="1"/>
        <rFont val="Aptos"/>
        <family val="2"/>
      </rPr>
      <t>RAG definitions</t>
    </r>
    <r>
      <rPr>
        <sz val="11"/>
        <color theme="1"/>
        <rFont val="Aptos"/>
        <family val="2"/>
      </rPr>
      <t xml:space="preserve"> can be found in </t>
    </r>
    <r>
      <rPr>
        <b/>
        <sz val="11"/>
        <color theme="1"/>
        <rFont val="Aptos"/>
        <family val="2"/>
      </rPr>
      <t>“Instructions”</t>
    </r>
    <r>
      <rPr>
        <sz val="11"/>
        <color theme="1"/>
        <rFont val="Aptos"/>
        <family val="2"/>
      </rPr>
      <t>.</t>
    </r>
  </si>
  <si>
    <t>Finacial / Regular Year</t>
  </si>
  <si>
    <t>hidden</t>
  </si>
  <si>
    <t>Reporting period - Units delivered</t>
  </si>
  <si>
    <t>Reporting period Value £</t>
  </si>
  <si>
    <t>Contract Measures</t>
  </si>
  <si>
    <t>Total supplier commitment</t>
  </si>
  <si>
    <t>Commitment delivered</t>
  </si>
  <si>
    <t>Proportion complete</t>
  </si>
  <si>
    <t>Social value delievered proxy £</t>
  </si>
  <si>
    <t>Social value proxy</t>
  </si>
  <si>
    <t>Social value committed proxy £</t>
  </si>
  <si>
    <t>Check</t>
  </si>
  <si>
    <t>Dashboard</t>
  </si>
  <si>
    <t>Summary of key information for contract management reporting</t>
  </si>
  <si>
    <t>Cumulative Proxy Social Value Delivered (£)</t>
  </si>
  <si>
    <t>Number of Unique</t>
  </si>
  <si>
    <t xml:space="preserve">Measures : </t>
  </si>
  <si>
    <t xml:space="preserve">Themes : </t>
  </si>
  <si>
    <t>(i)</t>
  </si>
  <si>
    <r>
      <t xml:space="preserve">Each of the filters can be toggled on/off. To do this hold </t>
    </r>
    <r>
      <rPr>
        <b/>
        <i/>
        <sz val="11"/>
        <color theme="7" tint="-0.249977111117893"/>
        <rFont val="Aptos"/>
        <family val="2"/>
      </rPr>
      <t>Ctrl+click</t>
    </r>
    <r>
      <rPr>
        <i/>
        <sz val="11"/>
        <color theme="7" tint="-0.249977111117893"/>
        <rFont val="Aptos"/>
        <family val="2"/>
      </rPr>
      <t xml:space="preserve"> on the option from the list provided</t>
    </r>
  </si>
  <si>
    <t>Total proxy social value committed:</t>
  </si>
  <si>
    <t>Total proxy social value delivered to date:</t>
  </si>
  <si>
    <t>Proportion of social value commitment delivered to date:</t>
  </si>
  <si>
    <t>Total Proxy Social Value Delivered (£) by Theme</t>
  </si>
  <si>
    <t xml:space="preserve">Number of Themes : </t>
  </si>
  <si>
    <t xml:space="preserve">Total Value (£) : </t>
  </si>
  <si>
    <t xml:space="preserve">Total Number of RAG : </t>
  </si>
  <si>
    <t>Output</t>
  </si>
  <si>
    <t>Flatfile output of all data to be used in BI tools or part 2 of this toolkit</t>
  </si>
  <si>
    <t>Reporting period Count</t>
  </si>
  <si>
    <t>C1</t>
  </si>
  <si>
    <t>C2</t>
  </si>
  <si>
    <t>C3</t>
  </si>
  <si>
    <t>C4</t>
  </si>
  <si>
    <t>C5</t>
  </si>
  <si>
    <t>C6</t>
  </si>
  <si>
    <t>C7</t>
  </si>
  <si>
    <t>C8</t>
  </si>
  <si>
    <t>C9</t>
  </si>
  <si>
    <t>C10</t>
  </si>
  <si>
    <t>C11</t>
  </si>
  <si>
    <t>C12</t>
  </si>
  <si>
    <t>Measure Reference</t>
  </si>
  <si>
    <t>V1</t>
  </si>
  <si>
    <t>V2</t>
  </si>
  <si>
    <t>V3</t>
  </si>
  <si>
    <t>V4</t>
  </si>
  <si>
    <t>V5</t>
  </si>
  <si>
    <t>V6</t>
  </si>
  <si>
    <t>V7</t>
  </si>
  <si>
    <t>V8</t>
  </si>
  <si>
    <t>V9</t>
  </si>
  <si>
    <t>V10</t>
  </si>
  <si>
    <t>V11</t>
  </si>
  <si>
    <t>V12</t>
  </si>
  <si>
    <t>Used for dynamic tables and dashboard visuals (vertical only)</t>
  </si>
  <si>
    <t>Count of RAG</t>
  </si>
  <si>
    <t>RAG</t>
  </si>
  <si>
    <t>Total</t>
  </si>
  <si>
    <t>Proxy Social Value Delivered £ by theme</t>
  </si>
  <si>
    <t>Proxy social value delivery over time</t>
  </si>
  <si>
    <t>Target</t>
  </si>
  <si>
    <t>Period</t>
  </si>
  <si>
    <t>Target £</t>
  </si>
  <si>
    <t>Proxy social value £</t>
  </si>
  <si>
    <t>Delivered £</t>
  </si>
  <si>
    <t>Diff</t>
  </si>
  <si>
    <t>References</t>
  </si>
  <si>
    <t>Used for lookups and processes (hidden)</t>
  </si>
  <si>
    <t>=EDATE()</t>
  </si>
  <si>
    <t>=EDATE( *4)</t>
  </si>
  <si>
    <t>Frequency</t>
  </si>
  <si>
    <t>Finance / Regular</t>
  </si>
  <si>
    <t>General</t>
  </si>
  <si>
    <t>Unique Measures Used</t>
  </si>
  <si>
    <t>Time selections</t>
  </si>
  <si>
    <t>month</t>
  </si>
  <si>
    <t>Year</t>
  </si>
  <si>
    <t>Month</t>
  </si>
  <si>
    <t>Financial</t>
  </si>
  <si>
    <t>text</t>
  </si>
  <si>
    <t>month.no</t>
  </si>
  <si>
    <t>fin</t>
  </si>
  <si>
    <t>reg</t>
  </si>
  <si>
    <t>year</t>
  </si>
  <si>
    <t>concat</t>
  </si>
  <si>
    <t>financial</t>
  </si>
  <si>
    <t>regular</t>
  </si>
  <si>
    <t>Start Date</t>
  </si>
  <si>
    <t>Q4</t>
  </si>
  <si>
    <t>Q1</t>
  </si>
  <si>
    <t>Maybe</t>
  </si>
  <si>
    <t>Selected frequency</t>
  </si>
  <si>
    <t>Other</t>
  </si>
  <si>
    <t>selected type</t>
  </si>
  <si>
    <t>Q2</t>
  </si>
  <si>
    <t>Q3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</si>
</sst>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quot;£&quot;* #,##0.00_-;_-&quot;£&quot;* &quot;-&quot;??_-;_-@_-"/>
    <numFmt numFmtId="165" formatCode="_-[$£-809]* #,##0.00_-;\-[$£-809]* #,##0.00_-;_-[$£-809]* &quot;-&quot;??_-;_-@_-"/>
    <numFmt numFmtId="166" formatCode="_-&quot;£&quot;* #,##0_-;\-&quot;£&quot;* #,##0_-;_-&quot;£&quot;* &quot;-&quot;??_-;_-@_-"/>
    <numFmt numFmtId="167" formatCode="mmm\ yy"/>
  </numFmts>
  <fonts count="52">
    <font>
      <sz val="11"/>
      <color theme="1"/>
      <name val="Avenir Next LT Pro"/>
      <family val="2"/>
    </font>
    <font>
      <sz val="11"/>
      <color theme="1"/>
      <name val="Avenir Next LT Pro"/>
      <family val="2"/>
    </font>
    <font>
      <b/>
      <sz val="11"/>
      <color theme="0"/>
      <name val="Avenir Next LT Pro"/>
      <family val="2"/>
    </font>
    <font>
      <b/>
      <sz val="11"/>
      <color theme="1"/>
      <name val="Avenir Next LT Pro"/>
      <family val="2"/>
    </font>
    <font>
      <sz val="11"/>
      <color theme="0"/>
      <name val="Avenir Next LT Pro"/>
      <family val="2"/>
    </font>
    <font>
      <b/>
      <sz val="20"/>
      <color theme="0"/>
      <name val="Avenir Next LT Pro"/>
      <family val="2"/>
    </font>
    <font>
      <sz val="11"/>
      <color theme="9" tint="-0.499984740745262"/>
      <name val="Avenir Next LT Pro"/>
      <family val="2"/>
    </font>
    <font>
      <b/>
      <sz val="20"/>
      <color theme="9" tint="-0.499984740745262"/>
      <name val="Avenir Next LT Pro"/>
      <family val="2"/>
    </font>
    <font>
      <sz val="8"/>
      <name val="Avenir Next LT Pro"/>
      <family val="2"/>
    </font>
    <font>
      <u/>
      <sz val="11"/>
      <color theme="10"/>
      <name val="Avenir Next LT Pro"/>
      <family val="2"/>
    </font>
    <font>
      <b/>
      <sz val="11"/>
      <color theme="1"/>
      <name val="Aptos Narrow"/>
      <family val="2"/>
      <scheme val="minor"/>
    </font>
    <font>
      <b/>
      <sz val="11"/>
      <color theme="9" tint="-0.499984740745262"/>
      <name val="Avenir Next LT Pro"/>
      <family val="2"/>
    </font>
    <font>
      <b/>
      <sz val="11"/>
      <color theme="9" tint="0.79998168889431442"/>
      <name val="Avenir Next LT Pro"/>
      <family val="2"/>
    </font>
    <font>
      <sz val="11"/>
      <color theme="9" tint="0.79998168889431442"/>
      <name val="Avenir Next LT Pro"/>
      <family val="2"/>
    </font>
    <font>
      <sz val="11"/>
      <color theme="6" tint="0.79998168889431442"/>
      <name val="Aptos"/>
      <family val="2"/>
    </font>
    <font>
      <b/>
      <sz val="20"/>
      <color theme="6" tint="0.79998168889431442"/>
      <name val="Aptos"/>
      <family val="2"/>
    </font>
    <font>
      <b/>
      <sz val="11"/>
      <color theme="1"/>
      <name val="Aptos"/>
      <family val="2"/>
    </font>
    <font>
      <sz val="11"/>
      <color theme="1"/>
      <name val="Aptos"/>
      <family val="2"/>
    </font>
    <font>
      <b/>
      <sz val="11"/>
      <color theme="6" tint="0.79998168889431442"/>
      <name val="Aptos"/>
      <family val="2"/>
    </font>
    <font>
      <sz val="11"/>
      <color theme="5" tint="0.79998168889431442"/>
      <name val="Aptos"/>
      <family val="2"/>
    </font>
    <font>
      <b/>
      <sz val="20"/>
      <color theme="5" tint="0.79998168889431442"/>
      <name val="Aptos"/>
      <family val="2"/>
    </font>
    <font>
      <sz val="11"/>
      <color theme="8"/>
      <name val="Aptos"/>
      <family val="2"/>
    </font>
    <font>
      <sz val="11"/>
      <color rgb="FFFF0000"/>
      <name val="Aptos"/>
      <family val="2"/>
    </font>
    <font>
      <sz val="11"/>
      <name val="Aptos"/>
      <family val="2"/>
    </font>
    <font>
      <b/>
      <sz val="11"/>
      <color theme="0"/>
      <name val="Aptos"/>
      <family val="2"/>
    </font>
    <font>
      <sz val="11"/>
      <color theme="8" tint="0.79998168889431442"/>
      <name val="Aptos"/>
      <family val="2"/>
    </font>
    <font>
      <b/>
      <sz val="20"/>
      <color theme="8" tint="0.79998168889431442"/>
      <name val="Aptos"/>
      <family val="2"/>
    </font>
    <font>
      <b/>
      <sz val="11"/>
      <color theme="8" tint="0.79998168889431442"/>
      <name val="Aptos"/>
      <family val="2"/>
    </font>
    <font>
      <sz val="11"/>
      <color theme="3" tint="0.79998168889431442"/>
      <name val="Aptos"/>
      <family val="2"/>
    </font>
    <font>
      <b/>
      <sz val="20"/>
      <color theme="3" tint="0.79998168889431442"/>
      <name val="Aptos"/>
      <family val="2"/>
    </font>
    <font>
      <b/>
      <sz val="11"/>
      <color theme="2"/>
      <name val="Aptos"/>
      <family val="2"/>
    </font>
    <font>
      <b/>
      <sz val="18"/>
      <color theme="1"/>
      <name val="Aptos"/>
      <family val="2"/>
    </font>
    <font>
      <u/>
      <sz val="11"/>
      <color theme="1"/>
      <name val="Aptos"/>
      <family val="2"/>
    </font>
    <font>
      <b/>
      <sz val="18"/>
      <color theme="0"/>
      <name val="Aptos"/>
      <family val="2"/>
    </font>
    <font>
      <b/>
      <sz val="11"/>
      <color theme="7" tint="-0.499984740745262"/>
      <name val="Aptos"/>
      <family val="2"/>
    </font>
    <font>
      <b/>
      <sz val="18"/>
      <color theme="7" tint="-0.499984740745262"/>
      <name val="Aptos"/>
      <family val="2"/>
    </font>
    <font>
      <b/>
      <sz val="11"/>
      <color theme="9" tint="-0.499984740745262"/>
      <name val="Aptos"/>
      <family val="2"/>
    </font>
    <font>
      <b/>
      <sz val="18"/>
      <color theme="9" tint="-0.499984740745262"/>
      <name val="Aptos"/>
      <family val="2"/>
    </font>
    <font>
      <sz val="11"/>
      <color theme="7" tint="-0.499984740745262"/>
      <name val="Aptos"/>
      <family val="2"/>
    </font>
    <font>
      <b/>
      <sz val="20"/>
      <color theme="7" tint="-0.499984740745262"/>
      <name val="Aptos"/>
      <family val="2"/>
    </font>
    <font>
      <b/>
      <sz val="14"/>
      <color theme="7" tint="-0.499984740745262"/>
      <name val="Aptos"/>
      <family val="2"/>
    </font>
    <font>
      <i/>
      <sz val="11"/>
      <color theme="7" tint="-0.249977111117893"/>
      <name val="Aptos"/>
      <family val="2"/>
    </font>
    <font>
      <b/>
      <i/>
      <sz val="11"/>
      <color theme="7" tint="-0.249977111117893"/>
      <name val="Aptos"/>
      <family val="2"/>
    </font>
    <font>
      <sz val="11"/>
      <color theme="7" tint="-0.249977111117893"/>
      <name val="Aptos"/>
      <family val="2"/>
    </font>
    <font>
      <i/>
      <sz val="11"/>
      <color theme="5"/>
      <name val="Aptos"/>
      <family val="2"/>
    </font>
    <font>
      <b/>
      <i/>
      <sz val="11"/>
      <color theme="5"/>
      <name val="Aptos"/>
      <family val="2"/>
    </font>
    <font>
      <b/>
      <i/>
      <sz val="11"/>
      <color theme="7" tint="-0.499984740745262"/>
      <name val="Aptos"/>
      <family val="2"/>
    </font>
    <font>
      <i/>
      <sz val="11"/>
      <color theme="7" tint="-0.499984740745262"/>
      <name val="Aptos"/>
      <family val="2"/>
    </font>
    <font>
      <i/>
      <u/>
      <sz val="11"/>
      <color theme="7" tint="-0.499984740745262"/>
      <name val="Aptos"/>
      <family val="2"/>
    </font>
    <font>
      <b/>
      <sz val="11"/>
      <color rgb="FF000000"/>
      <name val="Arial"/>
      <family val="2"/>
    </font>
    <font>
      <sz val="11"/>
      <color theme="1"/>
      <name val="Arial"/>
      <family val="2"/>
    </font>
    <font>
      <sz val="11"/>
      <name val="Arial"/>
      <family val="2"/>
    </font>
  </fonts>
  <fills count="16">
    <fill>
      <patternFill patternType="none"/>
    </fill>
    <fill>
      <patternFill patternType="gray125"/>
    </fill>
    <fill>
      <patternFill patternType="solid">
        <fgColor theme="3"/>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8"/>
        <bgColor indexed="64"/>
      </patternFill>
    </fill>
    <fill>
      <patternFill patternType="solid">
        <fgColor rgb="FFFF0000"/>
        <bgColor indexed="64"/>
      </patternFill>
    </fill>
    <fill>
      <patternFill patternType="solid">
        <fgColor theme="5"/>
        <bgColor indexed="64"/>
      </patternFill>
    </fill>
    <fill>
      <patternFill patternType="solid">
        <fgColor theme="7"/>
        <bgColor indexed="64"/>
      </patternFill>
    </fill>
    <fill>
      <patternFill patternType="solid">
        <fgColor theme="6"/>
        <bgColor indexed="64"/>
      </patternFill>
    </fill>
    <fill>
      <patternFill patternType="solid">
        <fgColor theme="9"/>
        <bgColor indexed="64"/>
      </patternFill>
    </fill>
    <fill>
      <patternFill patternType="solid">
        <fgColor rgb="FF7030A0"/>
        <bgColor indexed="64"/>
      </patternFill>
    </fill>
    <fill>
      <patternFill patternType="solid">
        <fgColor theme="5"/>
        <bgColor theme="5"/>
      </patternFill>
    </fill>
    <fill>
      <patternFill patternType="solid">
        <fgColor theme="9" tint="-0.249977111117893"/>
        <bgColor indexed="64"/>
      </patternFill>
    </fill>
    <fill>
      <patternFill patternType="solid">
        <fgColor theme="1"/>
        <bgColor indexed="64"/>
      </patternFill>
    </fill>
    <fill>
      <patternFill patternType="solid">
        <fgColor theme="0" tint="-4.9989318521683403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4"/>
      </left>
      <right/>
      <top style="thin">
        <color theme="4"/>
      </top>
      <bottom/>
      <diagonal/>
    </border>
    <border>
      <left/>
      <right/>
      <top style="thin">
        <color theme="9"/>
      </top>
      <bottom/>
      <diagonal/>
    </border>
    <border>
      <left/>
      <right style="thin">
        <color theme="9"/>
      </right>
      <top style="thin">
        <color theme="9"/>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9" fillId="0" borderId="0" applyNumberFormat="0" applyFill="0" applyBorder="0" applyAlignment="0" applyProtection="0"/>
  </cellStyleXfs>
  <cellXfs count="212">
    <xf numFmtId="0" fontId="0" fillId="0" borderId="0" xfId="0"/>
    <xf numFmtId="0" fontId="3" fillId="0" borderId="0" xfId="0" applyFont="1"/>
    <xf numFmtId="0" fontId="4" fillId="6" borderId="0" xfId="0" applyFont="1" applyFill="1"/>
    <xf numFmtId="0" fontId="5" fillId="6" borderId="0" xfId="0" applyFont="1" applyFill="1"/>
    <xf numFmtId="0" fontId="6" fillId="10" borderId="0" xfId="0" applyFont="1" applyFill="1"/>
    <xf numFmtId="0" fontId="7" fillId="10" borderId="0" xfId="0" applyFont="1" applyFill="1"/>
    <xf numFmtId="166" fontId="0" fillId="0" borderId="0" xfId="1" applyNumberFormat="1" applyFont="1"/>
    <xf numFmtId="166" fontId="0" fillId="0" borderId="0" xfId="0" applyNumberFormat="1"/>
    <xf numFmtId="14" fontId="0" fillId="0" borderId="0" xfId="0" applyNumberFormat="1"/>
    <xf numFmtId="167" fontId="0" fillId="0" borderId="0" xfId="0" applyNumberFormat="1"/>
    <xf numFmtId="0" fontId="0" fillId="0" borderId="0" xfId="0" quotePrefix="1"/>
    <xf numFmtId="0" fontId="4" fillId="11" borderId="0" xfId="0" applyFont="1" applyFill="1"/>
    <xf numFmtId="0" fontId="5" fillId="11" borderId="0" xfId="0" applyFont="1" applyFill="1"/>
    <xf numFmtId="166" fontId="3" fillId="0" borderId="0" xfId="1" applyNumberFormat="1" applyFont="1"/>
    <xf numFmtId="0" fontId="2" fillId="11" borderId="12" xfId="0" applyFont="1" applyFill="1" applyBorder="1"/>
    <xf numFmtId="0" fontId="2" fillId="11" borderId="0" xfId="0" applyFont="1" applyFill="1"/>
    <xf numFmtId="0" fontId="10" fillId="0" borderId="0" xfId="0" applyFont="1"/>
    <xf numFmtId="0" fontId="0" fillId="10" borderId="0" xfId="0" applyFill="1"/>
    <xf numFmtId="0" fontId="0" fillId="0" borderId="0" xfId="2" applyNumberFormat="1" applyFont="1" applyBorder="1"/>
    <xf numFmtId="0" fontId="0" fillId="0" borderId="0" xfId="1" applyNumberFormat="1" applyFont="1" applyBorder="1"/>
    <xf numFmtId="0" fontId="11" fillId="10" borderId="13" xfId="0" applyFont="1" applyFill="1" applyBorder="1"/>
    <xf numFmtId="0" fontId="11" fillId="10" borderId="14" xfId="0" applyFont="1" applyFill="1" applyBorder="1"/>
    <xf numFmtId="0" fontId="11" fillId="10" borderId="0" xfId="0" applyFont="1" applyFill="1"/>
    <xf numFmtId="0" fontId="6" fillId="10" borderId="10" xfId="0" applyFont="1" applyFill="1" applyBorder="1" applyAlignment="1">
      <alignment horizontal="center" vertical="center"/>
    </xf>
    <xf numFmtId="0" fontId="12" fillId="13" borderId="0" xfId="0" applyFont="1" applyFill="1"/>
    <xf numFmtId="0" fontId="13" fillId="13" borderId="0" xfId="0" applyFont="1" applyFill="1"/>
    <xf numFmtId="0" fontId="14" fillId="9" borderId="0" xfId="0" applyFont="1" applyFill="1"/>
    <xf numFmtId="0" fontId="15" fillId="9" borderId="0" xfId="0" applyFont="1" applyFill="1"/>
    <xf numFmtId="0" fontId="16" fillId="0" borderId="0" xfId="0" applyFont="1"/>
    <xf numFmtId="0" fontId="17" fillId="0" borderId="0" xfId="0" applyFont="1"/>
    <xf numFmtId="0" fontId="17" fillId="9" borderId="0" xfId="0" applyFont="1" applyFill="1"/>
    <xf numFmtId="0" fontId="16" fillId="9" borderId="0" xfId="0" applyFont="1" applyFill="1"/>
    <xf numFmtId="0" fontId="17" fillId="0" borderId="0" xfId="0" applyFont="1" applyAlignment="1">
      <alignment horizontal="left"/>
    </xf>
    <xf numFmtId="0" fontId="17" fillId="0" borderId="1" xfId="0" applyFont="1" applyBorder="1"/>
    <xf numFmtId="0" fontId="17" fillId="0" borderId="1" xfId="0" applyFont="1" applyBorder="1" applyAlignment="1">
      <alignment horizontal="right"/>
    </xf>
    <xf numFmtId="14" fontId="17" fillId="0" borderId="1" xfId="0" applyNumberFormat="1" applyFont="1" applyBorder="1" applyAlignment="1">
      <alignment horizontal="right"/>
    </xf>
    <xf numFmtId="166" fontId="17" fillId="0" borderId="1" xfId="1" applyNumberFormat="1" applyFont="1" applyFill="1" applyBorder="1"/>
    <xf numFmtId="0" fontId="17" fillId="11" borderId="0" xfId="0" applyFont="1" applyFill="1"/>
    <xf numFmtId="0" fontId="18" fillId="9" borderId="15" xfId="0" applyFont="1" applyFill="1" applyBorder="1"/>
    <xf numFmtId="0" fontId="14" fillId="9" borderId="16" xfId="0" applyFont="1" applyFill="1" applyBorder="1"/>
    <xf numFmtId="0" fontId="14" fillId="9" borderId="17" xfId="0" applyFont="1" applyFill="1" applyBorder="1"/>
    <xf numFmtId="0" fontId="18" fillId="9" borderId="10" xfId="0" applyFont="1" applyFill="1" applyBorder="1" applyAlignment="1">
      <alignment wrapText="1"/>
    </xf>
    <xf numFmtId="0" fontId="17" fillId="4" borderId="6" xfId="0" applyFont="1" applyFill="1" applyBorder="1" applyAlignment="1">
      <alignment horizontal="center" vertical="center" wrapText="1"/>
    </xf>
    <xf numFmtId="0" fontId="17" fillId="4" borderId="11" xfId="0" applyFont="1" applyFill="1" applyBorder="1" applyAlignment="1">
      <alignment horizontal="center" vertical="center" wrapText="1"/>
    </xf>
    <xf numFmtId="0" fontId="17" fillId="4" borderId="5" xfId="0" applyFont="1" applyFill="1" applyBorder="1" applyAlignment="1">
      <alignment horizontal="center" vertical="center" wrapText="1"/>
    </xf>
    <xf numFmtId="0" fontId="16" fillId="0" borderId="0" xfId="0" applyFont="1" applyAlignment="1">
      <alignment wrapText="1"/>
    </xf>
    <xf numFmtId="0" fontId="17" fillId="4" borderId="1" xfId="0" applyFont="1" applyFill="1" applyBorder="1"/>
    <xf numFmtId="9" fontId="17" fillId="0" borderId="1" xfId="2" applyFont="1" applyBorder="1"/>
    <xf numFmtId="166" fontId="17" fillId="0" borderId="1" xfId="1" applyNumberFormat="1" applyFont="1" applyBorder="1"/>
    <xf numFmtId="0" fontId="17" fillId="3" borderId="1" xfId="0" applyFont="1" applyFill="1" applyBorder="1"/>
    <xf numFmtId="166" fontId="17" fillId="0" borderId="1" xfId="0" applyNumberFormat="1" applyFont="1" applyBorder="1"/>
    <xf numFmtId="0" fontId="19" fillId="7" borderId="0" xfId="0" applyFont="1" applyFill="1" applyAlignment="1">
      <alignment wrapText="1"/>
    </xf>
    <xf numFmtId="0" fontId="19" fillId="7" borderId="0" xfId="0" applyFont="1" applyFill="1"/>
    <xf numFmtId="0" fontId="20" fillId="7" borderId="0" xfId="0" applyFont="1" applyFill="1" applyAlignment="1">
      <alignment wrapText="1"/>
    </xf>
    <xf numFmtId="0" fontId="20" fillId="7" borderId="0" xfId="0" applyFont="1" applyFill="1"/>
    <xf numFmtId="0" fontId="21" fillId="0" borderId="0" xfId="0" applyFont="1"/>
    <xf numFmtId="0" fontId="17" fillId="0" borderId="0" xfId="0" applyFont="1" applyAlignment="1">
      <alignment wrapText="1"/>
    </xf>
    <xf numFmtId="0" fontId="17" fillId="7" borderId="0" xfId="0" applyFont="1" applyFill="1" applyAlignment="1">
      <alignment wrapText="1"/>
    </xf>
    <xf numFmtId="0" fontId="16" fillId="7" borderId="0" xfId="0" applyFont="1" applyFill="1"/>
    <xf numFmtId="0" fontId="17" fillId="7" borderId="0" xfId="0" applyFont="1" applyFill="1"/>
    <xf numFmtId="0" fontId="17" fillId="3" borderId="1" xfId="0" applyFont="1" applyFill="1" applyBorder="1" applyAlignment="1">
      <alignment horizontal="right"/>
    </xf>
    <xf numFmtId="14" fontId="17" fillId="3" borderId="1" xfId="0" applyNumberFormat="1" applyFont="1" applyFill="1" applyBorder="1" applyAlignment="1">
      <alignment horizontal="right"/>
    </xf>
    <xf numFmtId="166" fontId="17" fillId="3" borderId="1" xfId="1" applyNumberFormat="1" applyFont="1" applyFill="1" applyBorder="1"/>
    <xf numFmtId="0" fontId="21" fillId="0" borderId="0" xfId="0" applyFont="1" applyAlignment="1">
      <alignment wrapText="1"/>
    </xf>
    <xf numFmtId="0" fontId="22" fillId="0" borderId="0" xfId="0" applyFont="1"/>
    <xf numFmtId="0" fontId="23" fillId="3" borderId="0" xfId="0" applyFont="1" applyFill="1" applyAlignment="1">
      <alignment wrapText="1"/>
    </xf>
    <xf numFmtId="166" fontId="17" fillId="0" borderId="0" xfId="1" applyNumberFormat="1" applyFont="1"/>
    <xf numFmtId="0" fontId="17" fillId="3" borderId="1" xfId="0" applyFont="1" applyFill="1" applyBorder="1" applyAlignment="1">
      <alignment wrapText="1"/>
    </xf>
    <xf numFmtId="166" fontId="17" fillId="0" borderId="0" xfId="0" applyNumberFormat="1" applyFont="1"/>
    <xf numFmtId="0" fontId="25" fillId="5" borderId="0" xfId="0" applyFont="1" applyFill="1" applyAlignment="1">
      <alignment wrapText="1"/>
    </xf>
    <xf numFmtId="0" fontId="25" fillId="5" borderId="0" xfId="0" applyFont="1" applyFill="1"/>
    <xf numFmtId="0" fontId="26" fillId="5" borderId="0" xfId="0" applyFont="1" applyFill="1" applyAlignment="1">
      <alignment wrapText="1"/>
    </xf>
    <xf numFmtId="0" fontId="26" fillId="5" borderId="0" xfId="0" applyFont="1" applyFill="1"/>
    <xf numFmtId="0" fontId="17" fillId="5" borderId="0" xfId="0" applyFont="1" applyFill="1" applyAlignment="1">
      <alignment wrapText="1"/>
    </xf>
    <xf numFmtId="0" fontId="27" fillId="5" borderId="0" xfId="0" applyFont="1" applyFill="1" applyAlignment="1">
      <alignment wrapText="1"/>
    </xf>
    <xf numFmtId="0" fontId="17" fillId="3" borderId="0" xfId="0" applyFont="1" applyFill="1" applyAlignment="1">
      <alignment wrapText="1"/>
    </xf>
    <xf numFmtId="0" fontId="17" fillId="3" borderId="0" xfId="0" applyFont="1" applyFill="1"/>
    <xf numFmtId="165" fontId="17" fillId="3" borderId="0" xfId="0" applyNumberFormat="1" applyFont="1" applyFill="1"/>
    <xf numFmtId="0" fontId="28" fillId="2" borderId="0" xfId="0" applyFont="1" applyFill="1"/>
    <xf numFmtId="0" fontId="29" fillId="2" borderId="0" xfId="0" applyFont="1" applyFill="1"/>
    <xf numFmtId="0" fontId="16" fillId="0" borderId="0" xfId="0" applyFont="1" applyAlignment="1">
      <alignment vertical="center"/>
    </xf>
    <xf numFmtId="0" fontId="17" fillId="0" borderId="0" xfId="0" applyFont="1" applyAlignment="1">
      <alignment vertical="center"/>
    </xf>
    <xf numFmtId="0" fontId="30" fillId="0" borderId="0" xfId="3" applyFont="1" applyFill="1" applyBorder="1" applyAlignment="1">
      <alignment vertical="center"/>
    </xf>
    <xf numFmtId="0" fontId="31" fillId="0" borderId="0" xfId="0" applyFont="1" applyAlignment="1">
      <alignment horizontal="center" vertical="center"/>
    </xf>
    <xf numFmtId="0" fontId="17" fillId="0" borderId="3" xfId="0" applyFont="1" applyBorder="1"/>
    <xf numFmtId="0" fontId="17" fillId="0" borderId="5" xfId="0" applyFont="1" applyBorder="1"/>
    <xf numFmtId="0" fontId="17" fillId="0" borderId="6" xfId="0" applyFont="1" applyBorder="1"/>
    <xf numFmtId="0" fontId="24" fillId="5" borderId="1" xfId="0" applyFont="1" applyFill="1" applyBorder="1" applyAlignment="1">
      <alignment horizontal="left" indent="1"/>
    </xf>
    <xf numFmtId="0" fontId="17" fillId="0" borderId="7" xfId="0" applyFont="1" applyBorder="1"/>
    <xf numFmtId="0" fontId="17" fillId="0" borderId="8" xfId="0" applyFont="1" applyBorder="1"/>
    <xf numFmtId="0" fontId="17" fillId="0" borderId="9" xfId="0" applyFont="1" applyBorder="1"/>
    <xf numFmtId="0" fontId="24" fillId="5" borderId="15" xfId="3" applyFont="1" applyFill="1" applyBorder="1" applyAlignment="1">
      <alignment horizontal="left" vertical="center" indent="1"/>
    </xf>
    <xf numFmtId="0" fontId="33" fillId="5" borderId="17" xfId="0" applyFont="1" applyFill="1" applyBorder="1" applyAlignment="1">
      <alignment horizontal="center" vertical="center"/>
    </xf>
    <xf numFmtId="0" fontId="17" fillId="0" borderId="1" xfId="0" applyFont="1" applyBorder="1" applyAlignment="1">
      <alignment wrapText="1"/>
    </xf>
    <xf numFmtId="0" fontId="24" fillId="7" borderId="15" xfId="3" applyFont="1" applyFill="1" applyBorder="1" applyAlignment="1">
      <alignment horizontal="left" vertical="center" indent="1"/>
    </xf>
    <xf numFmtId="0" fontId="33" fillId="7" borderId="17" xfId="0" applyFont="1" applyFill="1" applyBorder="1" applyAlignment="1">
      <alignment horizontal="center" vertical="center"/>
    </xf>
    <xf numFmtId="0" fontId="24" fillId="9" borderId="15" xfId="3" applyFont="1" applyFill="1" applyBorder="1" applyAlignment="1">
      <alignment horizontal="left" vertical="center" indent="1"/>
    </xf>
    <xf numFmtId="0" fontId="33" fillId="9" borderId="17" xfId="0" applyFont="1" applyFill="1" applyBorder="1" applyAlignment="1">
      <alignment horizontal="center" vertical="center"/>
    </xf>
    <xf numFmtId="0" fontId="34" fillId="8" borderId="15" xfId="3" applyFont="1" applyFill="1" applyBorder="1" applyAlignment="1">
      <alignment horizontal="left" vertical="center" indent="1"/>
    </xf>
    <xf numFmtId="0" fontId="35" fillId="8" borderId="17" xfId="0" applyFont="1" applyFill="1" applyBorder="1" applyAlignment="1">
      <alignment horizontal="center" vertical="center"/>
    </xf>
    <xf numFmtId="0" fontId="36" fillId="10" borderId="15" xfId="3" applyFont="1" applyFill="1" applyBorder="1" applyAlignment="1">
      <alignment horizontal="left" vertical="center" indent="1"/>
    </xf>
    <xf numFmtId="0" fontId="37" fillId="10" borderId="17" xfId="0" applyFont="1" applyFill="1" applyBorder="1" applyAlignment="1">
      <alignment horizontal="center" vertical="center"/>
    </xf>
    <xf numFmtId="0" fontId="38" fillId="8" borderId="0" xfId="0" applyFont="1" applyFill="1"/>
    <xf numFmtId="0" fontId="39" fillId="8" borderId="0" xfId="0" applyFont="1" applyFill="1"/>
    <xf numFmtId="0" fontId="40" fillId="8" borderId="0" xfId="0" applyFont="1" applyFill="1"/>
    <xf numFmtId="166" fontId="40" fillId="8" borderId="0" xfId="1" applyNumberFormat="1" applyFont="1" applyFill="1"/>
    <xf numFmtId="0" fontId="38" fillId="8" borderId="0" xfId="0" applyFont="1" applyFill="1" applyAlignment="1">
      <alignment horizontal="right"/>
    </xf>
    <xf numFmtId="0" fontId="38" fillId="0" borderId="0" xfId="0" applyFont="1"/>
    <xf numFmtId="0" fontId="17" fillId="8" borderId="0" xfId="0" applyFont="1" applyFill="1"/>
    <xf numFmtId="0" fontId="17" fillId="0" borderId="0" xfId="0" applyFont="1" applyAlignment="1">
      <alignment horizontal="right"/>
    </xf>
    <xf numFmtId="0" fontId="17" fillId="0" borderId="0" xfId="0" applyFont="1" applyAlignment="1">
      <alignment horizontal="right" vertical="center" wrapText="1"/>
    </xf>
    <xf numFmtId="0" fontId="42" fillId="0" borderId="0" xfId="0" applyFont="1" applyAlignment="1">
      <alignment horizontal="right"/>
    </xf>
    <xf numFmtId="0" fontId="42" fillId="0" borderId="0" xfId="0" applyFont="1"/>
    <xf numFmtId="0" fontId="41" fillId="0" borderId="0" xfId="0" applyFont="1" applyAlignment="1">
      <alignment vertical="center" wrapText="1"/>
    </xf>
    <xf numFmtId="0" fontId="43" fillId="0" borderId="0" xfId="0" applyFont="1"/>
    <xf numFmtId="0" fontId="23" fillId="8" borderId="0" xfId="0" applyFont="1" applyFill="1"/>
    <xf numFmtId="166" fontId="17" fillId="0" borderId="1" xfId="0" applyNumberFormat="1" applyFont="1" applyBorder="1" applyAlignment="1">
      <alignment horizontal="left"/>
    </xf>
    <xf numFmtId="164" fontId="17" fillId="0" borderId="1" xfId="0" applyNumberFormat="1" applyFont="1" applyBorder="1"/>
    <xf numFmtId="0" fontId="16" fillId="8" borderId="0" xfId="0" applyFont="1" applyFill="1"/>
    <xf numFmtId="0" fontId="17" fillId="8" borderId="0" xfId="0" applyFont="1" applyFill="1" applyAlignment="1">
      <alignment horizontal="right"/>
    </xf>
    <xf numFmtId="164" fontId="17" fillId="8" borderId="0" xfId="0" applyNumberFormat="1" applyFont="1" applyFill="1"/>
    <xf numFmtId="166" fontId="17" fillId="0" borderId="0" xfId="0" applyNumberFormat="1" applyFont="1" applyAlignment="1">
      <alignment horizontal="left"/>
    </xf>
    <xf numFmtId="1" fontId="17" fillId="0" borderId="1" xfId="0" applyNumberFormat="1" applyFont="1" applyBorder="1"/>
    <xf numFmtId="0" fontId="14" fillId="9" borderId="0" xfId="0" applyFont="1" applyFill="1" applyAlignment="1">
      <alignment wrapText="1"/>
    </xf>
    <xf numFmtId="0" fontId="15" fillId="9" borderId="0" xfId="0" applyFont="1" applyFill="1" applyAlignment="1">
      <alignment wrapText="1"/>
    </xf>
    <xf numFmtId="0" fontId="17" fillId="9" borderId="0" xfId="0" applyFont="1" applyFill="1" applyAlignment="1">
      <alignment wrapText="1"/>
    </xf>
    <xf numFmtId="0" fontId="17" fillId="14" borderId="2" xfId="0" applyFont="1" applyFill="1" applyBorder="1"/>
    <xf numFmtId="0" fontId="17" fillId="14" borderId="3" xfId="0" applyFont="1" applyFill="1" applyBorder="1"/>
    <xf numFmtId="0" fontId="17" fillId="14" borderId="4" xfId="0" applyFont="1" applyFill="1" applyBorder="1"/>
    <xf numFmtId="0" fontId="16" fillId="0" borderId="5" xfId="0" applyFont="1" applyBorder="1" applyAlignment="1">
      <alignment vertical="center"/>
    </xf>
    <xf numFmtId="0" fontId="31" fillId="0" borderId="6" xfId="0" applyFont="1" applyBorder="1" applyAlignment="1">
      <alignment horizontal="center" vertical="center"/>
    </xf>
    <xf numFmtId="0" fontId="17" fillId="0" borderId="5" xfId="0" applyFont="1" applyBorder="1" applyAlignment="1">
      <alignment vertical="center"/>
    </xf>
    <xf numFmtId="0" fontId="17" fillId="0" borderId="6" xfId="0" applyFont="1" applyBorder="1" applyAlignment="1">
      <alignment vertical="center"/>
    </xf>
    <xf numFmtId="0" fontId="17" fillId="14" borderId="2" xfId="0" applyFont="1" applyFill="1" applyBorder="1" applyAlignment="1">
      <alignment vertical="center"/>
    </xf>
    <xf numFmtId="0" fontId="17" fillId="14" borderId="3" xfId="0" applyFont="1" applyFill="1" applyBorder="1" applyAlignment="1">
      <alignment vertical="center"/>
    </xf>
    <xf numFmtId="0" fontId="17" fillId="14" borderId="4" xfId="0" applyFont="1" applyFill="1" applyBorder="1" applyAlignment="1">
      <alignment vertical="center"/>
    </xf>
    <xf numFmtId="0" fontId="16" fillId="5" borderId="2" xfId="0" applyFont="1" applyFill="1" applyBorder="1" applyAlignment="1">
      <alignment vertical="center"/>
    </xf>
    <xf numFmtId="0" fontId="17" fillId="5" borderId="3" xfId="0" applyFont="1" applyFill="1" applyBorder="1" applyAlignment="1">
      <alignment vertical="center"/>
    </xf>
    <xf numFmtId="0" fontId="30" fillId="5" borderId="3" xfId="3" applyFont="1" applyFill="1" applyBorder="1" applyAlignment="1">
      <alignment vertical="center"/>
    </xf>
    <xf numFmtId="0" fontId="31" fillId="5" borderId="4" xfId="0" applyFont="1" applyFill="1" applyBorder="1" applyAlignment="1">
      <alignment horizontal="center" vertical="center"/>
    </xf>
    <xf numFmtId="0" fontId="16" fillId="10" borderId="2" xfId="0" applyFont="1" applyFill="1" applyBorder="1" applyAlignment="1">
      <alignment vertical="center"/>
    </xf>
    <xf numFmtId="0" fontId="17" fillId="10" borderId="3" xfId="0" applyFont="1" applyFill="1" applyBorder="1" applyAlignment="1">
      <alignment vertical="center"/>
    </xf>
    <xf numFmtId="0" fontId="30" fillId="10" borderId="3" xfId="3" applyFont="1" applyFill="1" applyBorder="1" applyAlignment="1">
      <alignment vertical="center"/>
    </xf>
    <xf numFmtId="0" fontId="31" fillId="10" borderId="4" xfId="0" applyFont="1" applyFill="1" applyBorder="1" applyAlignment="1">
      <alignment horizontal="center" vertical="center"/>
    </xf>
    <xf numFmtId="0" fontId="16" fillId="8" borderId="2" xfId="0" applyFont="1" applyFill="1" applyBorder="1" applyAlignment="1">
      <alignment vertical="center"/>
    </xf>
    <xf numFmtId="0" fontId="17" fillId="8" borderId="3" xfId="0" applyFont="1" applyFill="1" applyBorder="1" applyAlignment="1">
      <alignment vertical="center"/>
    </xf>
    <xf numFmtId="0" fontId="30" fillId="8" borderId="3" xfId="3" applyFont="1" applyFill="1" applyBorder="1" applyAlignment="1">
      <alignment vertical="center"/>
    </xf>
    <xf numFmtId="0" fontId="31" fillId="8" borderId="4" xfId="0" applyFont="1" applyFill="1" applyBorder="1" applyAlignment="1">
      <alignment horizontal="center" vertical="center"/>
    </xf>
    <xf numFmtId="0" fontId="16" fillId="9" borderId="2" xfId="0" applyFont="1" applyFill="1" applyBorder="1" applyAlignment="1">
      <alignment vertical="center"/>
    </xf>
    <xf numFmtId="0" fontId="17" fillId="9" borderId="3" xfId="0" applyFont="1" applyFill="1" applyBorder="1" applyAlignment="1">
      <alignment vertical="center"/>
    </xf>
    <xf numFmtId="0" fontId="30" fillId="9" borderId="3" xfId="3" applyFont="1" applyFill="1" applyBorder="1" applyAlignment="1">
      <alignment vertical="center"/>
    </xf>
    <xf numFmtId="0" fontId="31" fillId="9" borderId="4" xfId="0" applyFont="1" applyFill="1" applyBorder="1" applyAlignment="1">
      <alignment horizontal="center" vertical="center"/>
    </xf>
    <xf numFmtId="0" fontId="16" fillId="7" borderId="2" xfId="0" applyFont="1" applyFill="1" applyBorder="1" applyAlignment="1">
      <alignment vertical="center"/>
    </xf>
    <xf numFmtId="0" fontId="17" fillId="7" borderId="3" xfId="0" applyFont="1" applyFill="1" applyBorder="1" applyAlignment="1">
      <alignment vertical="center"/>
    </xf>
    <xf numFmtId="0" fontId="30" fillId="7" borderId="3" xfId="3" applyFont="1" applyFill="1" applyBorder="1" applyAlignment="1">
      <alignment vertical="center"/>
    </xf>
    <xf numFmtId="0" fontId="31" fillId="7" borderId="4" xfId="0" applyFont="1" applyFill="1" applyBorder="1" applyAlignment="1">
      <alignment horizontal="center" vertical="center"/>
    </xf>
    <xf numFmtId="0" fontId="36" fillId="10" borderId="1" xfId="3" applyFont="1" applyFill="1" applyBorder="1" applyAlignment="1">
      <alignment horizontal="left" vertical="center" indent="1"/>
    </xf>
    <xf numFmtId="0" fontId="34" fillId="8" borderId="1" xfId="3" applyFont="1" applyFill="1" applyBorder="1" applyAlignment="1">
      <alignment horizontal="left" vertical="center" indent="1"/>
    </xf>
    <xf numFmtId="0" fontId="24" fillId="9" borderId="1" xfId="3" applyFont="1" applyFill="1" applyBorder="1" applyAlignment="1">
      <alignment horizontal="left" vertical="center" indent="1"/>
    </xf>
    <xf numFmtId="0" fontId="24" fillId="7" borderId="1" xfId="3" applyFont="1" applyFill="1" applyBorder="1" applyAlignment="1">
      <alignment horizontal="left" vertical="center" indent="1"/>
    </xf>
    <xf numFmtId="0" fontId="24" fillId="11" borderId="1" xfId="3" applyFont="1" applyFill="1" applyBorder="1" applyAlignment="1">
      <alignment horizontal="left" vertical="center" indent="1"/>
    </xf>
    <xf numFmtId="0" fontId="24" fillId="6" borderId="1" xfId="3" applyFont="1" applyFill="1" applyBorder="1" applyAlignment="1">
      <alignment horizontal="left" vertical="center" indent="1"/>
    </xf>
    <xf numFmtId="0" fontId="24" fillId="5" borderId="1" xfId="3" applyFont="1" applyFill="1" applyBorder="1" applyAlignment="1">
      <alignment horizontal="left" vertical="center" indent="1"/>
    </xf>
    <xf numFmtId="0" fontId="16" fillId="0" borderId="0" xfId="3" applyFont="1" applyFill="1" applyBorder="1" applyAlignment="1">
      <alignment vertical="center"/>
    </xf>
    <xf numFmtId="0" fontId="27" fillId="5" borderId="1" xfId="0" applyFont="1" applyFill="1" applyBorder="1" applyAlignment="1">
      <alignment horizontal="left" indent="1"/>
    </xf>
    <xf numFmtId="0" fontId="16" fillId="14" borderId="2" xfId="0" applyFont="1" applyFill="1" applyBorder="1"/>
    <xf numFmtId="0" fontId="16" fillId="14" borderId="3" xfId="0" applyFont="1" applyFill="1" applyBorder="1"/>
    <xf numFmtId="0" fontId="16" fillId="14" borderId="4" xfId="0" applyFont="1" applyFill="1" applyBorder="1"/>
    <xf numFmtId="0" fontId="16" fillId="0" borderId="5" xfId="0" applyFont="1" applyBorder="1"/>
    <xf numFmtId="0" fontId="16" fillId="0" borderId="6" xfId="0" applyFont="1" applyBorder="1"/>
    <xf numFmtId="0" fontId="17" fillId="15" borderId="0" xfId="0" applyFont="1" applyFill="1"/>
    <xf numFmtId="0" fontId="16" fillId="15" borderId="0" xfId="0" applyFont="1" applyFill="1"/>
    <xf numFmtId="0" fontId="16" fillId="0" borderId="0" xfId="0" applyFont="1" applyAlignment="1">
      <alignment horizontal="center" vertical="center"/>
    </xf>
    <xf numFmtId="0" fontId="16" fillId="0" borderId="7" xfId="0" applyFont="1" applyBorder="1"/>
    <xf numFmtId="0" fontId="16" fillId="0" borderId="8" xfId="0" applyFont="1" applyBorder="1"/>
    <xf numFmtId="0" fontId="16" fillId="0" borderId="9" xfId="0" applyFont="1" applyBorder="1"/>
    <xf numFmtId="0" fontId="17" fillId="0" borderId="0" xfId="0" applyFont="1" applyAlignment="1">
      <alignment horizontal="left" indent="1"/>
    </xf>
    <xf numFmtId="0" fontId="30" fillId="7" borderId="1" xfId="0" applyFont="1" applyFill="1" applyBorder="1" applyAlignment="1">
      <alignment horizontal="left" vertical="center" indent="1"/>
    </xf>
    <xf numFmtId="0" fontId="44" fillId="0" borderId="0" xfId="0" applyFont="1" applyAlignment="1">
      <alignment horizontal="left" indent="1"/>
    </xf>
    <xf numFmtId="0" fontId="45" fillId="0" borderId="0" xfId="0" applyFont="1" applyAlignment="1">
      <alignment horizontal="left" indent="1"/>
    </xf>
    <xf numFmtId="0" fontId="17" fillId="3" borderId="1" xfId="0" applyFont="1" applyFill="1" applyBorder="1" applyAlignment="1">
      <alignment horizontal="left" indent="1"/>
    </xf>
    <xf numFmtId="0" fontId="24" fillId="12" borderId="1" xfId="0" applyFont="1" applyFill="1" applyBorder="1" applyAlignment="1">
      <alignment horizontal="left" vertical="center" wrapText="1"/>
    </xf>
    <xf numFmtId="0" fontId="44" fillId="0" borderId="0" xfId="0" applyFont="1" applyAlignment="1">
      <alignment horizontal="left" vertical="center" wrapText="1" indent="1"/>
    </xf>
    <xf numFmtId="0" fontId="17" fillId="3" borderId="1" xfId="0" applyFont="1" applyFill="1" applyBorder="1" applyAlignment="1">
      <alignment horizontal="left" vertical="center" indent="1"/>
    </xf>
    <xf numFmtId="0" fontId="23" fillId="3" borderId="1" xfId="0" applyFont="1" applyFill="1" applyBorder="1" applyAlignment="1">
      <alignment horizontal="left" vertical="center" wrapText="1" indent="1"/>
    </xf>
    <xf numFmtId="0" fontId="41" fillId="0" borderId="0" xfId="0" applyFont="1" applyAlignment="1">
      <alignment vertical="top" wrapText="1"/>
    </xf>
    <xf numFmtId="0" fontId="46" fillId="0" borderId="0" xfId="0" applyFont="1"/>
    <xf numFmtId="0" fontId="47" fillId="0" borderId="0" xfId="0" applyFont="1"/>
    <xf numFmtId="0" fontId="17" fillId="0" borderId="0" xfId="0" applyFont="1" applyAlignment="1">
      <alignment vertical="top" wrapText="1"/>
    </xf>
    <xf numFmtId="0" fontId="49" fillId="0" borderId="0" xfId="0" applyFont="1" applyAlignment="1">
      <alignment vertical="center"/>
    </xf>
    <xf numFmtId="0" fontId="50" fillId="0" borderId="0" xfId="0" applyFont="1"/>
    <xf numFmtId="0" fontId="17" fillId="0" borderId="0" xfId="0" applyFont="1" applyAlignment="1">
      <alignment horizontal="left" vertical="top" wrapText="1"/>
    </xf>
    <xf numFmtId="0" fontId="17" fillId="0" borderId="0" xfId="0" applyFont="1" applyAlignment="1">
      <alignment horizontal="left" vertical="center" wrapText="1"/>
    </xf>
    <xf numFmtId="0" fontId="17" fillId="3" borderId="1" xfId="0" applyFont="1" applyFill="1" applyBorder="1" applyAlignment="1">
      <alignment horizontal="left" vertical="center" indent="1"/>
    </xf>
    <xf numFmtId="0" fontId="47" fillId="0" borderId="0" xfId="0" applyFont="1" applyAlignment="1">
      <alignment horizontal="left" vertical="top" wrapText="1"/>
    </xf>
    <xf numFmtId="0" fontId="17" fillId="3" borderId="1" xfId="0" applyFont="1" applyFill="1" applyBorder="1" applyAlignment="1">
      <alignment horizontal="left" vertical="center" wrapText="1" indent="1"/>
    </xf>
    <xf numFmtId="0" fontId="24" fillId="12" borderId="1" xfId="0" applyFont="1" applyFill="1" applyBorder="1" applyAlignment="1">
      <alignment horizontal="left" vertical="center" wrapText="1"/>
    </xf>
    <xf numFmtId="0" fontId="0" fillId="0" borderId="0" xfId="0" applyAlignment="1">
      <alignment horizontal="left" vertical="top" wrapText="1"/>
    </xf>
    <xf numFmtId="0" fontId="27" fillId="5" borderId="1" xfId="0" applyFont="1" applyFill="1" applyBorder="1" applyAlignment="1">
      <alignment horizontal="left" vertical="center" wrapText="1" indent="1"/>
    </xf>
    <xf numFmtId="0" fontId="27" fillId="5" borderId="1" xfId="0" applyFont="1" applyFill="1" applyBorder="1" applyAlignment="1">
      <alignment horizontal="left" vertical="center" indent="1"/>
    </xf>
    <xf numFmtId="0" fontId="51" fillId="0" borderId="0" xfId="0" applyFont="1" applyAlignment="1">
      <alignment horizontal="left" vertical="top" wrapText="1"/>
    </xf>
    <xf numFmtId="0" fontId="34" fillId="8" borderId="1" xfId="0" applyFont="1" applyFill="1" applyBorder="1" applyAlignment="1">
      <alignment horizontal="left" vertical="top" wrapText="1"/>
    </xf>
    <xf numFmtId="0" fontId="17" fillId="3" borderId="2"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7" xfId="0" applyFont="1" applyFill="1" applyBorder="1" applyAlignment="1">
      <alignment horizontal="left" vertical="center" wrapText="1"/>
    </xf>
    <xf numFmtId="0" fontId="17" fillId="3" borderId="9" xfId="0" applyFont="1" applyFill="1" applyBorder="1" applyAlignment="1">
      <alignment horizontal="left" vertical="center" wrapText="1"/>
    </xf>
    <xf numFmtId="0" fontId="34" fillId="8" borderId="1" xfId="0" applyFont="1" applyFill="1" applyBorder="1" applyAlignment="1">
      <alignment horizontal="left" vertical="center" wrapText="1"/>
    </xf>
    <xf numFmtId="0" fontId="17" fillId="3" borderId="1" xfId="0" applyFont="1" applyFill="1" applyBorder="1" applyAlignment="1">
      <alignment horizontal="left" vertical="center" wrapText="1"/>
    </xf>
    <xf numFmtId="0" fontId="17" fillId="0" borderId="0" xfId="0" applyFont="1" applyAlignment="1">
      <alignment vertical="top" wrapText="1"/>
    </xf>
    <xf numFmtId="0" fontId="41" fillId="0" borderId="0" xfId="0" applyFont="1" applyAlignment="1">
      <alignment horizontal="left" vertical="top" wrapText="1"/>
    </xf>
    <xf numFmtId="0" fontId="17" fillId="0" borderId="0" xfId="0" applyFont="1" applyAlignment="1"/>
    <xf numFmtId="0" fontId="16" fillId="0" borderId="0" xfId="0" applyFont="1" applyAlignment="1"/>
  </cellXfs>
  <cellStyles count="4">
    <cellStyle name="Currency" xfId="1" builtinId="4"/>
    <cellStyle name="Hyperlink" xfId="3" builtinId="8"/>
    <cellStyle name="Normal" xfId="0" builtinId="0"/>
    <cellStyle name="Percent" xfId="2" builtinId="5"/>
  </cellStyles>
  <dxfs count="99">
    <dxf>
      <numFmt numFmtId="166" formatCode="_-&quot;£&quot;* #,##0_-;\-&quot;£&quot;* #,##0_-;_-&quot;£&quot;* &quot;-&quot;??_-;_-@_-"/>
    </dxf>
    <dxf>
      <numFmt numFmtId="166" formatCode="_-&quot;£&quot;* #,##0_-;\-&quot;£&quot;* #,##0_-;_-&quot;£&quot;* &quot;-&quot;??_-;_-@_-"/>
    </dxf>
    <dxf>
      <numFmt numFmtId="166" formatCode="_-&quot;£&quot;* #,##0_-;\-&quot;£&quot;* #,##0_-;_-&quot;£&quot;* &quot;-&quot;??_-;_-@_-"/>
    </dxf>
    <dxf>
      <numFmt numFmtId="166" formatCode="_-&quot;£&quot;* #,##0_-;\-&quot;£&quot;* #,##0_-;_-&quot;£&quot;* &quot;-&quot;??_-;_-@_-"/>
    </dxf>
    <dxf>
      <numFmt numFmtId="166" formatCode="_-&quot;£&quot;* #,##0_-;\-&quot;£&quot;* #,##0_-;_-&quot;£&quot;* &quot;-&quot;??_-;_-@_-"/>
    </dxf>
    <dxf>
      <numFmt numFmtId="166" formatCode="_-&quot;£&quot;* #,##0_-;\-&quot;£&quot;* #,##0_-;_-&quot;£&quot;* &quot;-&quot;??_-;_-@_-"/>
    </dxf>
    <dxf>
      <numFmt numFmtId="166" formatCode="_-&quot;£&quot;* #,##0_-;\-&quot;£&quot;* #,##0_-;_-&quot;£&quot;* &quot;-&quot;??_-;_-@_-"/>
    </dxf>
    <dxf>
      <numFmt numFmtId="166" formatCode="_-&quot;£&quot;* #,##0_-;\-&quot;£&quot;* #,##0_-;_-&quot;£&quot;* &quot;-&quot;??_-;_-@_-"/>
    </dxf>
    <dxf>
      <font>
        <b/>
        <i val="0"/>
        <strike val="0"/>
        <condense val="0"/>
        <extend val="0"/>
        <outline val="0"/>
        <shadow val="0"/>
        <u val="none"/>
        <vertAlign val="baseline"/>
        <sz val="11"/>
        <color theme="0"/>
        <name val="Avenir Next LT Pro"/>
        <family val="2"/>
        <scheme val="none"/>
      </font>
      <fill>
        <patternFill patternType="solid">
          <fgColor indexed="64"/>
          <bgColor rgb="FF7030A0"/>
        </patternFill>
      </fill>
      <border diagonalUp="0" diagonalDown="0" outline="0">
        <left style="thin">
          <color theme="4"/>
        </left>
        <right style="thin">
          <color theme="4"/>
        </right>
        <top/>
        <bottom/>
      </border>
    </dxf>
    <dxf>
      <numFmt numFmtId="166" formatCode="_-&quot;£&quot;* #,##0_-;\-&quot;£&quot;* #,##0_-;_-&quot;£&quot;* &quot;-&quot;??_-;_-@_-"/>
    </dxf>
    <dxf>
      <numFmt numFmtId="166" formatCode="_-&quot;£&quot;* #,##0_-;\-&quot;£&quot;* #,##0_-;_-&quot;£&quot;* &quot;-&quot;??_-;_-@_-"/>
    </dxf>
    <dxf>
      <numFmt numFmtId="0" formatCode="General"/>
    </dxf>
    <dxf>
      <font>
        <b val="0"/>
        <i val="0"/>
        <strike val="0"/>
        <condense val="0"/>
        <extend val="0"/>
        <outline val="0"/>
        <shadow val="0"/>
        <u val="none"/>
        <vertAlign val="baseline"/>
        <sz val="11"/>
        <color theme="0"/>
        <name val="Avenir Next LT Pro"/>
        <family val="2"/>
        <scheme val="none"/>
      </font>
      <fill>
        <patternFill patternType="solid">
          <fgColor indexed="64"/>
          <bgColor rgb="FF7030A0"/>
        </patternFill>
      </fill>
    </dxf>
    <dxf>
      <font>
        <b/>
        <i val="0"/>
        <strike val="0"/>
        <condense val="0"/>
        <extend val="0"/>
        <outline val="0"/>
        <shadow val="0"/>
        <u val="none"/>
        <vertAlign val="baseline"/>
        <sz val="11"/>
        <color theme="1"/>
        <name val="Avenir Next LT Pro"/>
        <family val="2"/>
        <scheme val="none"/>
      </font>
    </dxf>
    <dxf>
      <font>
        <b/>
        <i val="0"/>
        <strike val="0"/>
        <condense val="0"/>
        <extend val="0"/>
        <outline val="0"/>
        <shadow val="0"/>
        <u val="none"/>
        <vertAlign val="baseline"/>
        <sz val="11"/>
        <color theme="1"/>
        <name val="Avenir Next LT Pro"/>
        <family val="2"/>
        <scheme val="none"/>
      </font>
    </dxf>
    <dxf>
      <font>
        <b/>
      </font>
    </dxf>
    <dxf>
      <font>
        <strike val="0"/>
        <outline val="0"/>
        <shadow val="0"/>
        <u val="none"/>
        <vertAlign val="baseline"/>
        <sz val="11"/>
        <color theme="0"/>
        <name val="Avenir Next LT Pro"/>
        <family val="2"/>
        <scheme val="none"/>
      </font>
      <fill>
        <patternFill patternType="solid">
          <fgColor indexed="64"/>
          <bgColor rgb="FF7030A0"/>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11"/>
        <color theme="1"/>
        <name val="Avenir Next LT Pro"/>
        <family val="2"/>
        <scheme val="none"/>
      </font>
      <numFmt numFmtId="0" formatCode="General"/>
    </dxf>
    <dxf>
      <font>
        <b val="0"/>
        <i val="0"/>
        <strike val="0"/>
        <condense val="0"/>
        <extend val="0"/>
        <outline val="0"/>
        <shadow val="0"/>
        <u val="none"/>
        <vertAlign val="baseline"/>
        <sz val="11"/>
        <color theme="1"/>
        <name val="Avenir Next LT Pro"/>
        <family val="2"/>
        <scheme val="none"/>
      </font>
      <numFmt numFmtId="168" formatCode="dd/mm/yyyy"/>
    </dxf>
    <dxf>
      <font>
        <b val="0"/>
        <i val="0"/>
        <strike val="0"/>
        <condense val="0"/>
        <extend val="0"/>
        <outline val="0"/>
        <shadow val="0"/>
        <u val="none"/>
        <vertAlign val="baseline"/>
        <sz val="11"/>
        <color theme="1"/>
        <name val="Avenir Next LT Pro"/>
        <family val="2"/>
        <scheme val="none"/>
      </font>
      <numFmt numFmtId="0" formatCode="General"/>
    </dxf>
    <dxf>
      <font>
        <b val="0"/>
        <i val="0"/>
        <strike val="0"/>
        <condense val="0"/>
        <extend val="0"/>
        <outline val="0"/>
        <shadow val="0"/>
        <u val="none"/>
        <vertAlign val="baseline"/>
        <sz val="11"/>
        <color theme="1"/>
        <name val="Avenir Next LT Pro"/>
        <family val="2"/>
        <scheme val="none"/>
      </font>
      <numFmt numFmtId="0" formatCode="General"/>
    </dxf>
    <dxf>
      <font>
        <b val="0"/>
        <i val="0"/>
        <strike val="0"/>
        <condense val="0"/>
        <extend val="0"/>
        <outline val="0"/>
        <shadow val="0"/>
        <u val="none"/>
        <vertAlign val="baseline"/>
        <sz val="11"/>
        <color theme="1"/>
        <name val="Avenir Next LT Pro"/>
        <family val="2"/>
        <scheme val="none"/>
      </font>
      <numFmt numFmtId="0" formatCode="General"/>
    </dxf>
    <dxf>
      <font>
        <b val="0"/>
        <i val="0"/>
        <strike val="0"/>
        <condense val="0"/>
        <extend val="0"/>
        <outline val="0"/>
        <shadow val="0"/>
        <u val="none"/>
        <vertAlign val="baseline"/>
        <sz val="11"/>
        <color theme="1"/>
        <name val="Avenir Next LT Pro"/>
        <family val="2"/>
        <scheme val="none"/>
      </font>
      <numFmt numFmtId="0" formatCode="General"/>
    </dxf>
    <dxf>
      <font>
        <b val="0"/>
        <i val="0"/>
        <strike val="0"/>
        <condense val="0"/>
        <extend val="0"/>
        <outline val="0"/>
        <shadow val="0"/>
        <u val="none"/>
        <vertAlign val="baseline"/>
        <sz val="11"/>
        <color theme="1"/>
        <name val="Avenir Next LT Pro"/>
        <family val="2"/>
        <scheme val="none"/>
      </font>
      <numFmt numFmtId="0" formatCode="General"/>
    </dxf>
    <dxf>
      <border outline="0">
        <left style="thin">
          <color theme="9"/>
        </left>
      </border>
    </dxf>
    <dxf>
      <font>
        <strike val="0"/>
        <outline val="0"/>
        <shadow val="0"/>
        <u val="none"/>
        <vertAlign val="baseline"/>
        <sz val="11"/>
        <color theme="9" tint="-0.499984740745262"/>
        <name val="Avenir Next LT Pro"/>
        <family val="2"/>
        <scheme val="none"/>
      </font>
      <fill>
        <patternFill patternType="solid">
          <fgColor indexed="64"/>
          <bgColor theme="9"/>
        </patternFill>
      </fill>
      <alignment horizontal="center" vertical="center" textRotation="0" wrapText="0" indent="0" justifyLastLine="0" shrinkToFit="0" readingOrder="0"/>
      <border diagonalUp="0" diagonalDown="0" outline="0">
        <left style="thin">
          <color indexed="64"/>
        </left>
        <right style="thin">
          <color indexed="64"/>
        </right>
        <top/>
        <bottom/>
      </border>
    </dxf>
    <dxf>
      <fill>
        <patternFill>
          <bgColor rgb="FFFFDCB9"/>
        </patternFill>
      </fill>
    </dxf>
    <dxf>
      <fill>
        <patternFill>
          <bgColor rgb="FFCCFFCC"/>
        </patternFill>
      </fill>
    </dxf>
    <dxf>
      <fill>
        <patternFill>
          <bgColor rgb="FFFFCCCC"/>
        </patternFill>
      </fill>
    </dxf>
    <dxf>
      <fill>
        <patternFill>
          <bgColor rgb="FF99CCFF"/>
        </patternFill>
      </fill>
    </dxf>
    <dxf>
      <font>
        <strike val="0"/>
        <outline val="0"/>
        <shadow val="0"/>
        <u val="none"/>
        <vertAlign val="baseline"/>
        <name val="Aptos"/>
        <family val="2"/>
        <scheme val="none"/>
      </font>
      <numFmt numFmtId="166" formatCode="_-&quot;£&quot;* #,##0_-;\-&quot;£&quot;* #,##0_-;_-&quot;£&quot;* &quot;-&quot;??_-;_-@_-"/>
    </dxf>
    <dxf>
      <font>
        <strike val="0"/>
        <outline val="0"/>
        <shadow val="0"/>
        <u val="none"/>
        <vertAlign val="baseline"/>
        <name val="Aptos"/>
        <family val="2"/>
        <scheme val="none"/>
      </font>
      <fill>
        <patternFill patternType="solid">
          <fgColor indexed="64"/>
          <bgColor theme="7" tint="0.79998168889431442"/>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numFmt numFmtId="0" formatCode="General"/>
    </dxf>
    <dxf>
      <font>
        <strike val="0"/>
        <outline val="0"/>
        <shadow val="0"/>
        <u val="none"/>
        <vertAlign val="baseline"/>
        <name val="Aptos"/>
        <family val="2"/>
        <scheme val="none"/>
      </font>
      <numFmt numFmtId="0" formatCode="General"/>
      <alignment horizontal="general" vertical="bottom" textRotation="0" wrapText="1" indent="0" justifyLastLine="0" shrinkToFit="0" readingOrder="0"/>
    </dxf>
    <dxf>
      <font>
        <strike val="0"/>
        <outline val="0"/>
        <shadow val="0"/>
        <u val="none"/>
        <vertAlign val="baseline"/>
        <name val="Aptos"/>
        <family val="2"/>
        <scheme val="none"/>
      </font>
      <numFmt numFmtId="0" formatCode="General"/>
    </dxf>
    <dxf>
      <font>
        <strike val="0"/>
        <outline val="0"/>
        <shadow val="0"/>
        <u val="none"/>
        <vertAlign val="baseline"/>
        <name val="Aptos"/>
        <family val="2"/>
        <scheme val="none"/>
      </font>
      <numFmt numFmtId="166" formatCode="_-&quot;£&quot;* #,##0_-;\-&quot;£&quot;* #,##0_-;_-&quot;£&quot;* &quot;-&quot;??_-;_-@_-"/>
    </dxf>
    <dxf>
      <font>
        <strike val="0"/>
        <outline val="0"/>
        <shadow val="0"/>
        <u val="none"/>
        <vertAlign val="baseline"/>
        <name val="Aptos"/>
        <family val="2"/>
        <scheme val="none"/>
      </font>
      <numFmt numFmtId="0" formatCode="General"/>
    </dxf>
    <dxf>
      <font>
        <strike val="0"/>
        <outline val="0"/>
        <shadow val="0"/>
        <u val="none"/>
        <vertAlign val="baseline"/>
        <name val="Aptos"/>
        <family val="2"/>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numFmt numFmtId="0" formatCode="General"/>
    </dxf>
    <dxf>
      <font>
        <strike val="0"/>
        <outline val="0"/>
        <shadow val="0"/>
        <u val="none"/>
        <vertAlign val="baseline"/>
        <name val="Aptos"/>
        <family val="2"/>
        <scheme val="none"/>
      </font>
      <numFmt numFmtId="0" formatCode="General"/>
    </dxf>
    <dxf>
      <font>
        <strike val="0"/>
        <outline val="0"/>
        <shadow val="0"/>
        <u val="none"/>
        <vertAlign val="baseline"/>
        <sz val="11"/>
        <color auto="1"/>
        <name val="Aptos"/>
        <family val="2"/>
        <scheme val="none"/>
      </font>
      <numFmt numFmtId="0" formatCode="General"/>
      <fill>
        <patternFill patternType="solid">
          <fgColor indexed="64"/>
          <bgColor theme="7" tint="0.79998168889431442"/>
        </patternFill>
      </fill>
      <alignment textRotation="0" wrapText="1" indent="0" justifyLastLine="0" shrinkToFit="0" readingOrder="0"/>
    </dxf>
    <dxf>
      <font>
        <strike val="0"/>
        <outline val="0"/>
        <shadow val="0"/>
        <u val="none"/>
        <vertAlign val="baseline"/>
        <name val="Aptos"/>
        <family val="2"/>
        <scheme val="none"/>
      </font>
    </dxf>
    <dxf>
      <font>
        <b/>
        <i val="0"/>
        <strike val="0"/>
        <condense val="0"/>
        <extend val="0"/>
        <outline val="0"/>
        <shadow val="0"/>
        <u val="none"/>
        <vertAlign val="baseline"/>
        <sz val="11"/>
        <color theme="1"/>
        <name val="Aptos"/>
        <family val="2"/>
        <scheme val="none"/>
      </font>
      <alignment horizontal="general" vertical="bottom" textRotation="0" wrapText="1" indent="0" justifyLastLine="0" shrinkToFit="0" readingOrder="0"/>
    </dxf>
    <dxf>
      <font>
        <strike val="0"/>
        <outline val="0"/>
        <shadow val="0"/>
        <u val="none"/>
        <vertAlign val="baseline"/>
        <name val="Aptos"/>
        <family val="2"/>
        <scheme val="none"/>
      </font>
      <fill>
        <patternFill patternType="solid">
          <fgColor indexed="64"/>
          <bgColor theme="7" tint="0.79998168889431442"/>
        </patternFill>
      </fill>
    </dxf>
    <dxf>
      <font>
        <strike val="0"/>
        <outline val="0"/>
        <shadow val="0"/>
        <u val="none"/>
        <vertAlign val="baseline"/>
        <name val="Aptos"/>
        <family val="2"/>
        <scheme val="none"/>
      </font>
      <fill>
        <patternFill patternType="solid">
          <fgColor indexed="64"/>
          <bgColor theme="7" tint="0.79998168889431442"/>
        </patternFill>
      </fill>
    </dxf>
    <dxf>
      <font>
        <strike val="0"/>
        <outline val="0"/>
        <shadow val="0"/>
        <u val="none"/>
        <vertAlign val="baseline"/>
        <name val="Aptos"/>
        <family val="2"/>
        <scheme val="none"/>
      </font>
      <fill>
        <patternFill patternType="solid">
          <fgColor indexed="64"/>
          <bgColor theme="7" tint="0.79998168889431442"/>
        </patternFill>
      </fill>
      <alignment horizontal="general" vertical="bottom" textRotation="0" wrapText="1" indent="0" justifyLastLine="0" shrinkToFit="0" readingOrder="0"/>
    </dxf>
    <dxf>
      <font>
        <strike val="0"/>
        <outline val="0"/>
        <shadow val="0"/>
        <u val="none"/>
        <vertAlign val="baseline"/>
        <name val="Aptos"/>
        <family val="2"/>
        <scheme val="none"/>
      </font>
      <fill>
        <patternFill patternType="solid">
          <fgColor indexed="64"/>
          <bgColor theme="7" tint="0.79998168889431442"/>
        </patternFill>
      </fill>
      <alignment horizontal="general" vertical="bottom" textRotation="0" wrapText="1" indent="0" justifyLastLine="0" shrinkToFit="0" readingOrder="0"/>
    </dxf>
    <dxf>
      <font>
        <strike val="0"/>
        <outline val="0"/>
        <shadow val="0"/>
        <u val="none"/>
        <vertAlign val="baseline"/>
        <name val="Aptos"/>
        <family val="2"/>
        <scheme val="none"/>
      </font>
      <numFmt numFmtId="165" formatCode="_-[$£-809]* #,##0.00_-;\-[$£-809]* #,##0.00_-;_-[$£-809]* &quot;-&quot;??_-;_-@_-"/>
      <fill>
        <patternFill patternType="solid">
          <fgColor indexed="64"/>
          <bgColor theme="7" tint="0.79998168889431442"/>
        </patternFill>
      </fill>
    </dxf>
    <dxf>
      <font>
        <strike val="0"/>
        <outline val="0"/>
        <shadow val="0"/>
        <u val="none"/>
        <vertAlign val="baseline"/>
        <name val="Aptos"/>
        <family val="2"/>
        <scheme val="none"/>
      </font>
      <fill>
        <patternFill patternType="solid">
          <fgColor indexed="64"/>
          <bgColor theme="7" tint="0.79998168889431442"/>
        </patternFill>
      </fill>
    </dxf>
    <dxf>
      <font>
        <strike val="0"/>
        <outline val="0"/>
        <shadow val="0"/>
        <u val="none"/>
        <vertAlign val="baseline"/>
        <name val="Aptos"/>
        <family val="2"/>
        <scheme val="none"/>
      </font>
      <fill>
        <patternFill patternType="solid">
          <fgColor indexed="64"/>
          <bgColor theme="7" tint="0.79998168889431442"/>
        </patternFill>
      </fill>
      <alignment horizontal="general" vertical="bottom" textRotation="0" wrapText="1" indent="0" justifyLastLine="0" shrinkToFit="0" readingOrder="0"/>
    </dxf>
    <dxf>
      <font>
        <strike val="0"/>
        <outline val="0"/>
        <shadow val="0"/>
        <u val="none"/>
        <vertAlign val="baseline"/>
        <name val="Aptos"/>
        <family val="2"/>
        <scheme val="none"/>
      </font>
      <fill>
        <patternFill patternType="solid">
          <fgColor indexed="64"/>
          <bgColor theme="7" tint="0.79998168889431442"/>
        </patternFill>
      </fill>
    </dxf>
    <dxf>
      <font>
        <b/>
        <i val="0"/>
        <strike val="0"/>
        <condense val="0"/>
        <extend val="0"/>
        <outline val="0"/>
        <shadow val="0"/>
        <u val="none"/>
        <vertAlign val="baseline"/>
        <sz val="11"/>
        <color theme="8" tint="0.79998168889431442"/>
        <name val="Aptos"/>
        <family val="2"/>
        <scheme val="none"/>
      </font>
      <fill>
        <patternFill patternType="solid">
          <fgColor indexed="64"/>
          <bgColor theme="8"/>
        </patternFill>
      </fill>
      <alignment horizontal="general" vertical="bottom" textRotation="0" wrapText="1" indent="0" justifyLastLine="0" shrinkToFit="0" readingOrder="0"/>
    </dxf>
    <dxf>
      <font>
        <color rgb="FF9C0006"/>
      </font>
      <fill>
        <patternFill>
          <bgColor rgb="FFFFC7CE"/>
        </patternFill>
      </fill>
    </dxf>
    <dxf>
      <fill>
        <patternFill>
          <bgColor rgb="FFFFDCB9"/>
        </patternFill>
      </fill>
    </dxf>
    <dxf>
      <fill>
        <patternFill>
          <bgColor rgb="FFCCFFCC"/>
        </patternFill>
      </fill>
    </dxf>
    <dxf>
      <fill>
        <patternFill>
          <bgColor rgb="FFFFCCCC"/>
        </patternFill>
      </fill>
    </dxf>
    <dxf>
      <fill>
        <patternFill>
          <bgColor rgb="FF99CCFF"/>
        </patternFill>
      </fill>
    </dxf>
    <dxf>
      <fill>
        <patternFill>
          <bgColor rgb="FFFFDCB9"/>
        </patternFill>
      </fill>
    </dxf>
    <dxf>
      <fill>
        <patternFill>
          <bgColor rgb="FFCCFFCC"/>
        </patternFill>
      </fill>
    </dxf>
    <dxf>
      <fill>
        <patternFill>
          <bgColor rgb="FFFFCCCC"/>
        </patternFill>
      </fill>
    </dxf>
    <dxf>
      <fill>
        <patternFill>
          <bgColor rgb="FF99CCFF"/>
        </patternFill>
      </fill>
    </dxf>
    <dxf>
      <font>
        <color rgb="FF9C0006"/>
      </font>
      <fill>
        <patternFill>
          <bgColor rgb="FFFFC7CE"/>
        </patternFill>
      </fill>
    </dxf>
  </dxfs>
  <tableStyles count="0" defaultTableStyle="TableStyleMedium2" defaultPivotStyle="PivotStyleLight16"/>
  <colors>
    <mruColors>
      <color rgb="FF99CCFF"/>
      <color rgb="FFFFCCCC"/>
      <color rgb="FFFFCCFF"/>
      <color rgb="FFCCFFCC"/>
      <color rgb="FFFFDC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Types" Target="richData/rdRichValueTyp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2.xml"/><Relationship Id="rId5" Type="http://schemas.openxmlformats.org/officeDocument/2006/relationships/worksheet" Target="worksheets/sheet5.xml"/><Relationship Id="rId15" Type="http://schemas.openxmlformats.org/officeDocument/2006/relationships/sheetMetadata" Target="metadata.xml"/><Relationship Id="rId23" Type="http://schemas.openxmlformats.org/officeDocument/2006/relationships/customXml" Target="../customXml/item4.xml"/><Relationship Id="rId10" Type="http://schemas.microsoft.com/office/2007/relationships/slicerCache" Target="slicerCaches/slicerCache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41584012906738E-2"/>
          <c:y val="5.0925925925925923E-2"/>
          <c:w val="0.89694695462942697"/>
          <c:h val="0.84204505686789155"/>
        </c:manualLayout>
      </c:layout>
      <c:barChart>
        <c:barDir val="col"/>
        <c:grouping val="clustered"/>
        <c:varyColors val="0"/>
        <c:ser>
          <c:idx val="0"/>
          <c:order val="0"/>
          <c:tx>
            <c:strRef>
              <c:f>Processing!$C$8</c:f>
              <c:strCache>
                <c:ptCount val="1"/>
                <c:pt idx="0">
                  <c:v>Count of RAG</c:v>
                </c:pt>
              </c:strCache>
            </c:strRef>
          </c:tx>
          <c:spPr>
            <a:solidFill>
              <a:srgbClr val="00B050"/>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1-B66E-4D2B-9CAD-90B83FF2735E}"/>
              </c:ext>
            </c:extLst>
          </c:dPt>
          <c:dPt>
            <c:idx val="1"/>
            <c:invertIfNegative val="0"/>
            <c:bubble3D val="0"/>
            <c:spPr>
              <a:solidFill>
                <a:srgbClr val="FFC000"/>
              </a:solidFill>
              <a:ln>
                <a:noFill/>
              </a:ln>
              <a:effectLst/>
            </c:spPr>
            <c:extLst>
              <c:ext xmlns:c16="http://schemas.microsoft.com/office/drawing/2014/chart" uri="{C3380CC4-5D6E-409C-BE32-E72D297353CC}">
                <c16:uniqueId val="{00000002-B66E-4D2B-9CAD-90B83FF2735E}"/>
              </c:ext>
            </c:extLst>
          </c:dPt>
          <c:dPt>
            <c:idx val="2"/>
            <c:invertIfNegative val="0"/>
            <c:bubble3D val="0"/>
            <c:spPr>
              <a:solidFill>
                <a:srgbClr val="00B050"/>
              </a:solidFill>
              <a:ln>
                <a:noFill/>
              </a:ln>
              <a:effectLst/>
            </c:spPr>
            <c:extLst>
              <c:ext xmlns:c16="http://schemas.microsoft.com/office/drawing/2014/chart" uri="{C3380CC4-5D6E-409C-BE32-E72D297353CC}">
                <c16:uniqueId val="{00000003-B66E-4D2B-9CAD-90B83FF2735E}"/>
              </c:ext>
            </c:extLst>
          </c:dPt>
          <c:dPt>
            <c:idx val="3"/>
            <c:invertIfNegative val="0"/>
            <c:bubble3D val="0"/>
            <c:spPr>
              <a:solidFill>
                <a:srgbClr val="00B0F0"/>
              </a:solidFill>
              <a:ln>
                <a:noFill/>
              </a:ln>
              <a:effectLst/>
            </c:spPr>
            <c:extLst>
              <c:ext xmlns:c16="http://schemas.microsoft.com/office/drawing/2014/chart" uri="{C3380CC4-5D6E-409C-BE32-E72D297353CC}">
                <c16:uniqueId val="{00000006-2410-42FD-82D8-88415A11E2C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Processing!$B$9:$B$12</c:f>
              <c:strCache>
                <c:ptCount val="4"/>
                <c:pt idx="0">
                  <c:v>Red</c:v>
                </c:pt>
                <c:pt idx="1">
                  <c:v>Amber</c:v>
                </c:pt>
                <c:pt idx="2">
                  <c:v>Green</c:v>
                </c:pt>
                <c:pt idx="3">
                  <c:v>Blue</c:v>
                </c:pt>
              </c:strCache>
            </c:strRef>
          </c:cat>
          <c:val>
            <c:numRef>
              <c:f>Processing!$C$9:$C$12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B66E-4D2B-9CAD-90B83FF2735E}"/>
            </c:ext>
          </c:extLst>
        </c:ser>
        <c:dLbls>
          <c:dLblPos val="outEnd"/>
          <c:showLegendKey val="0"/>
          <c:showVal val="1"/>
          <c:showCatName val="0"/>
          <c:showSerName val="0"/>
          <c:showPercent val="0"/>
          <c:showBubbleSize val="0"/>
        </c:dLbls>
        <c:gapWidth val="219"/>
        <c:overlap val="-27"/>
        <c:axId val="964454032"/>
        <c:axId val="964454512"/>
      </c:barChart>
      <c:catAx>
        <c:axId val="964454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4454512"/>
        <c:crosses val="autoZero"/>
        <c:auto val="1"/>
        <c:lblAlgn val="ctr"/>
        <c:lblOffset val="100"/>
        <c:noMultiLvlLbl val="0"/>
      </c:catAx>
      <c:valAx>
        <c:axId val="9644545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445403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Processing!$C$19</c:f>
              <c:strCache>
                <c:ptCount val="1"/>
                <c:pt idx="0">
                  <c:v>Social value delievered proxy £</c:v>
                </c:pt>
              </c:strCache>
            </c:strRef>
          </c:tx>
          <c:spPr>
            <a:solidFill>
              <a:schemeClr val="accent1"/>
            </a:solidFill>
            <a:ln>
              <a:noFill/>
            </a:ln>
            <a:effectLst/>
          </c:spPr>
          <c:invertIfNegative val="0"/>
          <c:dPt>
            <c:idx val="4"/>
            <c:invertIfNegative val="0"/>
            <c:bubble3D val="0"/>
            <c:spPr>
              <a:solidFill>
                <a:schemeClr val="accent1"/>
              </a:solidFill>
              <a:ln>
                <a:noFill/>
              </a:ln>
              <a:effectLst/>
            </c:spPr>
            <c:extLst>
              <c:ext xmlns:c16="http://schemas.microsoft.com/office/drawing/2014/chart" uri="{C3380CC4-5D6E-409C-BE32-E72D297353CC}">
                <c16:uniqueId val="{00000001-AF5A-401A-A1B8-11CBCDAC339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Processing!$B$20:$B$99</c:f>
              <c:strCache>
                <c:ptCount val="1"/>
                <c:pt idx="0">
                  <c:v>#CALC!</c:v>
                </c:pt>
              </c:strCache>
            </c:strRef>
          </c:cat>
          <c:val>
            <c:numRef>
              <c:f>Processing!$C$20:$C$99</c:f>
              <c:numCache>
                <c:formatCode>_-"£"* #,##0_-;\-"£"* #,##0_-;_-"£"* "-"??_-;_-@_-</c:formatCode>
                <c:ptCount val="5"/>
                <c:pt idx="0">
                  <c:v>0</c:v>
                </c:pt>
                <c:pt idx="1">
                  <c:v>0</c:v>
                </c:pt>
                <c:pt idx="2">
                  <c:v>0</c:v>
                </c:pt>
                <c:pt idx="3">
                  <c:v>0</c:v>
                </c:pt>
                <c:pt idx="4">
                  <c:v>0</c:v>
                </c:pt>
              </c:numCache>
            </c:numRef>
          </c:val>
          <c:extLst>
            <c:ext xmlns:c16="http://schemas.microsoft.com/office/drawing/2014/chart" uri="{C3380CC4-5D6E-409C-BE32-E72D297353CC}">
              <c16:uniqueId val="{00000000-CD45-473C-8945-D0EC2C30C2D6}"/>
            </c:ext>
          </c:extLst>
        </c:ser>
        <c:dLbls>
          <c:dLblPos val="outEnd"/>
          <c:showLegendKey val="0"/>
          <c:showVal val="1"/>
          <c:showCatName val="0"/>
          <c:showSerName val="0"/>
          <c:showPercent val="0"/>
          <c:showBubbleSize val="0"/>
        </c:dLbls>
        <c:gapWidth val="219"/>
        <c:overlap val="-27"/>
        <c:axId val="1621826640"/>
        <c:axId val="1621823280"/>
      </c:barChart>
      <c:catAx>
        <c:axId val="1621826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1823280"/>
        <c:crosses val="autoZero"/>
        <c:auto val="1"/>
        <c:lblAlgn val="ctr"/>
        <c:lblOffset val="100"/>
        <c:noMultiLvlLbl val="0"/>
      </c:catAx>
      <c:valAx>
        <c:axId val="1621823280"/>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182664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1"/>
          <c:tx>
            <c:strRef>
              <c:f>Processing!$E$107</c:f>
              <c:strCache>
                <c:ptCount val="1"/>
                <c:pt idx="0">
                  <c:v>Delivered £</c:v>
                </c:pt>
              </c:strCache>
            </c:strRef>
          </c:tx>
          <c:spPr>
            <a:solidFill>
              <a:schemeClr val="accent3"/>
            </a:solidFill>
            <a:ln>
              <a:noFill/>
            </a:ln>
            <a:effectLst/>
          </c:spPr>
          <c:invertIfNegative val="0"/>
          <c:dLbls>
            <c:numFmt formatCode="[&gt;0]&quot;£&quot;#,##0;[&lt;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Processing!$B$108:$B$119</c:f>
              <c:strCache>
                <c:ptCount val="12"/>
              </c:strCache>
            </c:strRef>
          </c:cat>
          <c:val>
            <c:numRef>
              <c:f>Processing!$E$108:$E$119</c:f>
              <c:numCache>
                <c:formatCode>_-"£"* #,##0_-;\-"£"* #,##0_-;_-"£"*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DDD8-4809-AC5C-9A87680EE292}"/>
            </c:ext>
          </c:extLst>
        </c:ser>
        <c:dLbls>
          <c:showLegendKey val="0"/>
          <c:showVal val="0"/>
          <c:showCatName val="0"/>
          <c:showSerName val="0"/>
          <c:showPercent val="0"/>
          <c:showBubbleSize val="0"/>
        </c:dLbls>
        <c:gapWidth val="150"/>
        <c:axId val="964654144"/>
        <c:axId val="964653184"/>
      </c:barChart>
      <c:lineChart>
        <c:grouping val="standard"/>
        <c:varyColors val="0"/>
        <c:ser>
          <c:idx val="0"/>
          <c:order val="0"/>
          <c:tx>
            <c:strRef>
              <c:f>Processing!$C$107</c:f>
              <c:strCache>
                <c:ptCount val="1"/>
                <c:pt idx="0">
                  <c:v>Target £</c:v>
                </c:pt>
              </c:strCache>
            </c:strRef>
          </c:tx>
          <c:spPr>
            <a:ln w="19050" cap="flat">
              <a:solidFill>
                <a:schemeClr val="accent1"/>
              </a:solidFill>
              <a:prstDash val="sysDash"/>
              <a:miter lim="800000"/>
            </a:ln>
            <a:effectLst/>
          </c:spPr>
          <c:marker>
            <c:symbol val="none"/>
          </c:marker>
          <c:cat>
            <c:strRef>
              <c:f>Processing!$B$108:$B$119</c:f>
              <c:strCache>
                <c:ptCount val="12"/>
              </c:strCache>
            </c:strRef>
          </c:cat>
          <c:val>
            <c:numRef>
              <c:f>Processing!$C$108:$C$119</c:f>
              <c:numCache>
                <c:formatCode>_-"£"* #,##0_-;\-"£"* #,##0_-;_-"£"*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DDD8-4809-AC5C-9A87680EE292}"/>
            </c:ext>
          </c:extLst>
        </c:ser>
        <c:dLbls>
          <c:showLegendKey val="0"/>
          <c:showVal val="0"/>
          <c:showCatName val="0"/>
          <c:showSerName val="0"/>
          <c:showPercent val="0"/>
          <c:showBubbleSize val="0"/>
        </c:dLbls>
        <c:marker val="1"/>
        <c:smooth val="0"/>
        <c:axId val="964654144"/>
        <c:axId val="964653184"/>
      </c:lineChart>
      <c:catAx>
        <c:axId val="964654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4653184"/>
        <c:crosses val="autoZero"/>
        <c:auto val="1"/>
        <c:lblAlgn val="ctr"/>
        <c:lblOffset val="100"/>
        <c:noMultiLvlLbl val="0"/>
      </c:catAx>
      <c:valAx>
        <c:axId val="964653184"/>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465414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Processing!$B$20</c:f>
              <c:strCache>
                <c:ptCount val="1"/>
                <c:pt idx="0">
                  <c:v>#CALC!</c:v>
                </c:pt>
              </c:strCache>
            </c:strRef>
          </c:tx>
          <c:spPr>
            <a:solidFill>
              <a:schemeClr val="accent1"/>
            </a:solidFill>
            <a:ln>
              <a:noFill/>
            </a:ln>
            <a:effectLst/>
          </c:spPr>
          <c:invertIfNegative val="0"/>
          <c:cat>
            <c:strRef>
              <c:f>Processing!$C$19</c:f>
              <c:strCache>
                <c:ptCount val="1"/>
                <c:pt idx="0">
                  <c:v>Social value delievered proxy £</c:v>
                </c:pt>
              </c:strCache>
            </c:strRef>
          </c:cat>
          <c:val>
            <c:numRef>
              <c:f>Processing!$C$20</c:f>
              <c:numCache>
                <c:formatCode>_-"£"* #,##0_-;\-"£"* #,##0_-;_-"£"* "-"??_-;_-@_-</c:formatCode>
                <c:ptCount val="1"/>
                <c:pt idx="0">
                  <c:v>0</c:v>
                </c:pt>
              </c:numCache>
            </c:numRef>
          </c:val>
          <c:extLst>
            <c:ext xmlns:c16="http://schemas.microsoft.com/office/drawing/2014/chart" uri="{C3380CC4-5D6E-409C-BE32-E72D297353CC}">
              <c16:uniqueId val="{00000000-6934-4B0A-BC26-D888B897A0ED}"/>
            </c:ext>
          </c:extLst>
        </c:ser>
        <c:ser>
          <c:idx val="1"/>
          <c:order val="1"/>
          <c:tx>
            <c:strRef>
              <c:f>Processing!$B$21</c:f>
              <c:strCache>
                <c:ptCount val="1"/>
              </c:strCache>
            </c:strRef>
          </c:tx>
          <c:spPr>
            <a:solidFill>
              <a:schemeClr val="accent2"/>
            </a:solidFill>
            <a:ln>
              <a:noFill/>
            </a:ln>
            <a:effectLst/>
          </c:spPr>
          <c:invertIfNegative val="0"/>
          <c:cat>
            <c:strRef>
              <c:f>Processing!$C$19</c:f>
              <c:strCache>
                <c:ptCount val="1"/>
                <c:pt idx="0">
                  <c:v>Social value delievered proxy £</c:v>
                </c:pt>
              </c:strCache>
            </c:strRef>
          </c:cat>
          <c:val>
            <c:numRef>
              <c:f>Processing!$C$21</c:f>
              <c:numCache>
                <c:formatCode>_-"£"* #,##0_-;\-"£"* #,##0_-;_-"£"* "-"??_-;_-@_-</c:formatCode>
                <c:ptCount val="1"/>
                <c:pt idx="0">
                  <c:v>0</c:v>
                </c:pt>
              </c:numCache>
            </c:numRef>
          </c:val>
          <c:extLst>
            <c:ext xmlns:c16="http://schemas.microsoft.com/office/drawing/2014/chart" uri="{C3380CC4-5D6E-409C-BE32-E72D297353CC}">
              <c16:uniqueId val="{00000001-6934-4B0A-BC26-D888B897A0ED}"/>
            </c:ext>
          </c:extLst>
        </c:ser>
        <c:ser>
          <c:idx val="2"/>
          <c:order val="2"/>
          <c:tx>
            <c:strRef>
              <c:f>Processing!$B$22</c:f>
              <c:strCache>
                <c:ptCount val="1"/>
              </c:strCache>
            </c:strRef>
          </c:tx>
          <c:spPr>
            <a:solidFill>
              <a:schemeClr val="accent3"/>
            </a:solidFill>
            <a:ln>
              <a:noFill/>
            </a:ln>
            <a:effectLst/>
          </c:spPr>
          <c:invertIfNegative val="0"/>
          <c:cat>
            <c:strRef>
              <c:f>Processing!$C$19</c:f>
              <c:strCache>
                <c:ptCount val="1"/>
                <c:pt idx="0">
                  <c:v>Social value delievered proxy £</c:v>
                </c:pt>
              </c:strCache>
            </c:strRef>
          </c:cat>
          <c:val>
            <c:numRef>
              <c:f>Processing!$C$22</c:f>
              <c:numCache>
                <c:formatCode>_-"£"* #,##0_-;\-"£"* #,##0_-;_-"£"* "-"??_-;_-@_-</c:formatCode>
                <c:ptCount val="1"/>
                <c:pt idx="0">
                  <c:v>0</c:v>
                </c:pt>
              </c:numCache>
            </c:numRef>
          </c:val>
          <c:extLst>
            <c:ext xmlns:c16="http://schemas.microsoft.com/office/drawing/2014/chart" uri="{C3380CC4-5D6E-409C-BE32-E72D297353CC}">
              <c16:uniqueId val="{00000002-6934-4B0A-BC26-D888B897A0ED}"/>
            </c:ext>
          </c:extLst>
        </c:ser>
        <c:ser>
          <c:idx val="3"/>
          <c:order val="3"/>
          <c:tx>
            <c:strRef>
              <c:f>Processing!$B$23</c:f>
              <c:strCache>
                <c:ptCount val="1"/>
              </c:strCache>
            </c:strRef>
          </c:tx>
          <c:spPr>
            <a:solidFill>
              <a:schemeClr val="accent4"/>
            </a:solidFill>
            <a:ln>
              <a:noFill/>
            </a:ln>
            <a:effectLst/>
          </c:spPr>
          <c:invertIfNegative val="0"/>
          <c:cat>
            <c:strRef>
              <c:f>Processing!$C$19</c:f>
              <c:strCache>
                <c:ptCount val="1"/>
                <c:pt idx="0">
                  <c:v>Social value delievered proxy £</c:v>
                </c:pt>
              </c:strCache>
            </c:strRef>
          </c:cat>
          <c:val>
            <c:numRef>
              <c:f>Processing!$C$23</c:f>
              <c:numCache>
                <c:formatCode>_-"£"* #,##0_-;\-"£"* #,##0_-;_-"£"* "-"??_-;_-@_-</c:formatCode>
                <c:ptCount val="1"/>
                <c:pt idx="0">
                  <c:v>0</c:v>
                </c:pt>
              </c:numCache>
            </c:numRef>
          </c:val>
          <c:extLst>
            <c:ext xmlns:c16="http://schemas.microsoft.com/office/drawing/2014/chart" uri="{C3380CC4-5D6E-409C-BE32-E72D297353CC}">
              <c16:uniqueId val="{00000003-6934-4B0A-BC26-D888B897A0ED}"/>
            </c:ext>
          </c:extLst>
        </c:ser>
        <c:ser>
          <c:idx val="4"/>
          <c:order val="4"/>
          <c:tx>
            <c:strRef>
              <c:f>Processing!$B$24</c:f>
              <c:strCache>
                <c:ptCount val="1"/>
              </c:strCache>
            </c:strRef>
          </c:tx>
          <c:spPr>
            <a:solidFill>
              <a:schemeClr val="accent5"/>
            </a:solidFill>
            <a:ln>
              <a:noFill/>
            </a:ln>
            <a:effectLst/>
          </c:spPr>
          <c:invertIfNegative val="0"/>
          <c:cat>
            <c:strRef>
              <c:f>Processing!$C$19</c:f>
              <c:strCache>
                <c:ptCount val="1"/>
                <c:pt idx="0">
                  <c:v>Social value delievered proxy £</c:v>
                </c:pt>
              </c:strCache>
            </c:strRef>
          </c:cat>
          <c:val>
            <c:numRef>
              <c:f>Processing!$C$24</c:f>
              <c:numCache>
                <c:formatCode>_-"£"* #,##0_-;\-"£"* #,##0_-;_-"£"* "-"??_-;_-@_-</c:formatCode>
                <c:ptCount val="1"/>
                <c:pt idx="0">
                  <c:v>0</c:v>
                </c:pt>
              </c:numCache>
            </c:numRef>
          </c:val>
          <c:extLst>
            <c:ext xmlns:c16="http://schemas.microsoft.com/office/drawing/2014/chart" uri="{C3380CC4-5D6E-409C-BE32-E72D297353CC}">
              <c16:uniqueId val="{00000004-6934-4B0A-BC26-D888B897A0ED}"/>
            </c:ext>
          </c:extLst>
        </c:ser>
        <c:ser>
          <c:idx val="5"/>
          <c:order val="5"/>
          <c:tx>
            <c:strRef>
              <c:f>Processing!$B$25</c:f>
            </c:strRef>
          </c:tx>
          <c:spPr>
            <a:solidFill>
              <a:schemeClr val="accent6"/>
            </a:solidFill>
            <a:ln>
              <a:noFill/>
            </a:ln>
            <a:effectLst/>
          </c:spPr>
          <c:invertIfNegative val="0"/>
          <c:cat>
            <c:strRef>
              <c:f>Processing!$C$19</c:f>
              <c:strCache>
                <c:ptCount val="1"/>
                <c:pt idx="0">
                  <c:v>Social value delievered proxy £</c:v>
                </c:pt>
              </c:strCache>
            </c:strRef>
          </c:cat>
          <c:val>
            <c:numRef>
              <c:f>Processing!$C$25</c:f>
            </c:numRef>
          </c:val>
          <c:extLst>
            <c:ext xmlns:c16="http://schemas.microsoft.com/office/drawing/2014/chart" uri="{C3380CC4-5D6E-409C-BE32-E72D297353CC}">
              <c16:uniqueId val="{00000005-6934-4B0A-BC26-D888B897A0ED}"/>
            </c:ext>
          </c:extLst>
        </c:ser>
        <c:ser>
          <c:idx val="6"/>
          <c:order val="6"/>
          <c:tx>
            <c:strRef>
              <c:f>Processing!$B$26</c:f>
            </c:strRef>
          </c:tx>
          <c:spPr>
            <a:solidFill>
              <a:schemeClr val="accent1">
                <a:lumMod val="60000"/>
              </a:schemeClr>
            </a:solidFill>
            <a:ln>
              <a:noFill/>
            </a:ln>
            <a:effectLst/>
          </c:spPr>
          <c:invertIfNegative val="0"/>
          <c:cat>
            <c:strRef>
              <c:f>Processing!$C$19</c:f>
              <c:strCache>
                <c:ptCount val="1"/>
                <c:pt idx="0">
                  <c:v>Social value delievered proxy £</c:v>
                </c:pt>
              </c:strCache>
            </c:strRef>
          </c:cat>
          <c:val>
            <c:numRef>
              <c:f>Processing!$C$26</c:f>
            </c:numRef>
          </c:val>
          <c:extLst>
            <c:ext xmlns:c16="http://schemas.microsoft.com/office/drawing/2014/chart" uri="{C3380CC4-5D6E-409C-BE32-E72D297353CC}">
              <c16:uniqueId val="{00000006-6934-4B0A-BC26-D888B897A0ED}"/>
            </c:ext>
          </c:extLst>
        </c:ser>
        <c:ser>
          <c:idx val="7"/>
          <c:order val="7"/>
          <c:tx>
            <c:strRef>
              <c:f>Processing!$B$27</c:f>
            </c:strRef>
          </c:tx>
          <c:spPr>
            <a:solidFill>
              <a:schemeClr val="accent2">
                <a:lumMod val="60000"/>
              </a:schemeClr>
            </a:solidFill>
            <a:ln>
              <a:noFill/>
            </a:ln>
            <a:effectLst/>
          </c:spPr>
          <c:invertIfNegative val="0"/>
          <c:cat>
            <c:strRef>
              <c:f>Processing!$C$19</c:f>
              <c:strCache>
                <c:ptCount val="1"/>
                <c:pt idx="0">
                  <c:v>Social value delievered proxy £</c:v>
                </c:pt>
              </c:strCache>
            </c:strRef>
          </c:cat>
          <c:val>
            <c:numRef>
              <c:f>Processing!$C$27</c:f>
            </c:numRef>
          </c:val>
          <c:extLst>
            <c:ext xmlns:c16="http://schemas.microsoft.com/office/drawing/2014/chart" uri="{C3380CC4-5D6E-409C-BE32-E72D297353CC}">
              <c16:uniqueId val="{00000007-6934-4B0A-BC26-D888B897A0ED}"/>
            </c:ext>
          </c:extLst>
        </c:ser>
        <c:ser>
          <c:idx val="8"/>
          <c:order val="8"/>
          <c:tx>
            <c:strRef>
              <c:f>Processing!$B$28</c:f>
            </c:strRef>
          </c:tx>
          <c:spPr>
            <a:solidFill>
              <a:schemeClr val="accent3">
                <a:lumMod val="60000"/>
              </a:schemeClr>
            </a:solidFill>
            <a:ln>
              <a:noFill/>
            </a:ln>
            <a:effectLst/>
          </c:spPr>
          <c:invertIfNegative val="0"/>
          <c:cat>
            <c:strRef>
              <c:f>Processing!$C$19</c:f>
              <c:strCache>
                <c:ptCount val="1"/>
                <c:pt idx="0">
                  <c:v>Social value delievered proxy £</c:v>
                </c:pt>
              </c:strCache>
            </c:strRef>
          </c:cat>
          <c:val>
            <c:numRef>
              <c:f>Processing!$C$28</c:f>
            </c:numRef>
          </c:val>
          <c:extLst>
            <c:ext xmlns:c16="http://schemas.microsoft.com/office/drawing/2014/chart" uri="{C3380CC4-5D6E-409C-BE32-E72D297353CC}">
              <c16:uniqueId val="{00000008-6934-4B0A-BC26-D888B897A0ED}"/>
            </c:ext>
          </c:extLst>
        </c:ser>
        <c:ser>
          <c:idx val="9"/>
          <c:order val="9"/>
          <c:tx>
            <c:strRef>
              <c:f>Processing!$B$29</c:f>
            </c:strRef>
          </c:tx>
          <c:spPr>
            <a:solidFill>
              <a:schemeClr val="accent4">
                <a:lumMod val="60000"/>
              </a:schemeClr>
            </a:solidFill>
            <a:ln>
              <a:noFill/>
            </a:ln>
            <a:effectLst/>
          </c:spPr>
          <c:invertIfNegative val="0"/>
          <c:cat>
            <c:strRef>
              <c:f>Processing!$C$19</c:f>
              <c:strCache>
                <c:ptCount val="1"/>
                <c:pt idx="0">
                  <c:v>Social value delievered proxy £</c:v>
                </c:pt>
              </c:strCache>
            </c:strRef>
          </c:cat>
          <c:val>
            <c:numRef>
              <c:f>Processing!$C$29</c:f>
            </c:numRef>
          </c:val>
          <c:extLst>
            <c:ext xmlns:c16="http://schemas.microsoft.com/office/drawing/2014/chart" uri="{C3380CC4-5D6E-409C-BE32-E72D297353CC}">
              <c16:uniqueId val="{00000009-6934-4B0A-BC26-D888B897A0ED}"/>
            </c:ext>
          </c:extLst>
        </c:ser>
        <c:ser>
          <c:idx val="10"/>
          <c:order val="10"/>
          <c:tx>
            <c:strRef>
              <c:f>Processing!$B$30</c:f>
            </c:strRef>
          </c:tx>
          <c:spPr>
            <a:solidFill>
              <a:schemeClr val="accent5">
                <a:lumMod val="60000"/>
              </a:schemeClr>
            </a:solidFill>
            <a:ln>
              <a:noFill/>
            </a:ln>
            <a:effectLst/>
          </c:spPr>
          <c:invertIfNegative val="0"/>
          <c:cat>
            <c:strRef>
              <c:f>Processing!$C$19</c:f>
              <c:strCache>
                <c:ptCount val="1"/>
                <c:pt idx="0">
                  <c:v>Social value delievered proxy £</c:v>
                </c:pt>
              </c:strCache>
            </c:strRef>
          </c:cat>
          <c:val>
            <c:numRef>
              <c:f>Processing!$C$30</c:f>
            </c:numRef>
          </c:val>
          <c:extLst>
            <c:ext xmlns:c16="http://schemas.microsoft.com/office/drawing/2014/chart" uri="{C3380CC4-5D6E-409C-BE32-E72D297353CC}">
              <c16:uniqueId val="{0000000A-6934-4B0A-BC26-D888B897A0ED}"/>
            </c:ext>
          </c:extLst>
        </c:ser>
        <c:ser>
          <c:idx val="11"/>
          <c:order val="11"/>
          <c:tx>
            <c:strRef>
              <c:f>Processing!$B$31</c:f>
            </c:strRef>
          </c:tx>
          <c:spPr>
            <a:solidFill>
              <a:schemeClr val="accent6">
                <a:lumMod val="60000"/>
              </a:schemeClr>
            </a:solidFill>
            <a:ln>
              <a:noFill/>
            </a:ln>
            <a:effectLst/>
          </c:spPr>
          <c:invertIfNegative val="0"/>
          <c:cat>
            <c:strRef>
              <c:f>Processing!$C$19</c:f>
              <c:strCache>
                <c:ptCount val="1"/>
                <c:pt idx="0">
                  <c:v>Social value delievered proxy £</c:v>
                </c:pt>
              </c:strCache>
            </c:strRef>
          </c:cat>
          <c:val>
            <c:numRef>
              <c:f>Processing!$C$31</c:f>
            </c:numRef>
          </c:val>
          <c:extLst>
            <c:ext xmlns:c16="http://schemas.microsoft.com/office/drawing/2014/chart" uri="{C3380CC4-5D6E-409C-BE32-E72D297353CC}">
              <c16:uniqueId val="{0000000B-6934-4B0A-BC26-D888B897A0ED}"/>
            </c:ext>
          </c:extLst>
        </c:ser>
        <c:ser>
          <c:idx val="12"/>
          <c:order val="12"/>
          <c:tx>
            <c:strRef>
              <c:f>Processing!$B$32</c:f>
            </c:strRef>
          </c:tx>
          <c:spPr>
            <a:solidFill>
              <a:schemeClr val="accent1">
                <a:lumMod val="80000"/>
                <a:lumOff val="20000"/>
              </a:schemeClr>
            </a:solidFill>
            <a:ln>
              <a:noFill/>
            </a:ln>
            <a:effectLst/>
          </c:spPr>
          <c:invertIfNegative val="0"/>
          <c:cat>
            <c:strRef>
              <c:f>Processing!$C$19</c:f>
              <c:strCache>
                <c:ptCount val="1"/>
                <c:pt idx="0">
                  <c:v>Social value delievered proxy £</c:v>
                </c:pt>
              </c:strCache>
            </c:strRef>
          </c:cat>
          <c:val>
            <c:numRef>
              <c:f>Processing!$C$32</c:f>
            </c:numRef>
          </c:val>
          <c:extLst>
            <c:ext xmlns:c16="http://schemas.microsoft.com/office/drawing/2014/chart" uri="{C3380CC4-5D6E-409C-BE32-E72D297353CC}">
              <c16:uniqueId val="{0000000C-6934-4B0A-BC26-D888B897A0ED}"/>
            </c:ext>
          </c:extLst>
        </c:ser>
        <c:ser>
          <c:idx val="13"/>
          <c:order val="13"/>
          <c:tx>
            <c:strRef>
              <c:f>Processing!$B$33</c:f>
            </c:strRef>
          </c:tx>
          <c:spPr>
            <a:solidFill>
              <a:schemeClr val="accent2">
                <a:lumMod val="80000"/>
                <a:lumOff val="20000"/>
              </a:schemeClr>
            </a:solidFill>
            <a:ln>
              <a:noFill/>
            </a:ln>
            <a:effectLst/>
          </c:spPr>
          <c:invertIfNegative val="0"/>
          <c:cat>
            <c:strRef>
              <c:f>Processing!$C$19</c:f>
              <c:strCache>
                <c:ptCount val="1"/>
                <c:pt idx="0">
                  <c:v>Social value delievered proxy £</c:v>
                </c:pt>
              </c:strCache>
            </c:strRef>
          </c:cat>
          <c:val>
            <c:numRef>
              <c:f>Processing!$C$33</c:f>
            </c:numRef>
          </c:val>
          <c:extLst>
            <c:ext xmlns:c16="http://schemas.microsoft.com/office/drawing/2014/chart" uri="{C3380CC4-5D6E-409C-BE32-E72D297353CC}">
              <c16:uniqueId val="{0000000D-6934-4B0A-BC26-D888B897A0ED}"/>
            </c:ext>
          </c:extLst>
        </c:ser>
        <c:ser>
          <c:idx val="14"/>
          <c:order val="14"/>
          <c:tx>
            <c:strRef>
              <c:f>Processing!$B$34</c:f>
            </c:strRef>
          </c:tx>
          <c:spPr>
            <a:solidFill>
              <a:schemeClr val="accent3">
                <a:lumMod val="80000"/>
                <a:lumOff val="20000"/>
              </a:schemeClr>
            </a:solidFill>
            <a:ln>
              <a:noFill/>
            </a:ln>
            <a:effectLst/>
          </c:spPr>
          <c:invertIfNegative val="0"/>
          <c:cat>
            <c:strRef>
              <c:f>Processing!$C$19</c:f>
              <c:strCache>
                <c:ptCount val="1"/>
                <c:pt idx="0">
                  <c:v>Social value delievered proxy £</c:v>
                </c:pt>
              </c:strCache>
            </c:strRef>
          </c:cat>
          <c:val>
            <c:numRef>
              <c:f>Processing!$C$34</c:f>
            </c:numRef>
          </c:val>
          <c:extLst>
            <c:ext xmlns:c16="http://schemas.microsoft.com/office/drawing/2014/chart" uri="{C3380CC4-5D6E-409C-BE32-E72D297353CC}">
              <c16:uniqueId val="{0000000E-6934-4B0A-BC26-D888B897A0ED}"/>
            </c:ext>
          </c:extLst>
        </c:ser>
        <c:ser>
          <c:idx val="15"/>
          <c:order val="15"/>
          <c:tx>
            <c:strRef>
              <c:f>Processing!$B$35</c:f>
            </c:strRef>
          </c:tx>
          <c:spPr>
            <a:solidFill>
              <a:schemeClr val="accent4">
                <a:lumMod val="80000"/>
                <a:lumOff val="20000"/>
              </a:schemeClr>
            </a:solidFill>
            <a:ln>
              <a:noFill/>
            </a:ln>
            <a:effectLst/>
          </c:spPr>
          <c:invertIfNegative val="0"/>
          <c:cat>
            <c:strRef>
              <c:f>Processing!$C$19</c:f>
              <c:strCache>
                <c:ptCount val="1"/>
                <c:pt idx="0">
                  <c:v>Social value delievered proxy £</c:v>
                </c:pt>
              </c:strCache>
            </c:strRef>
          </c:cat>
          <c:val>
            <c:numRef>
              <c:f>Processing!$C$35</c:f>
            </c:numRef>
          </c:val>
          <c:extLst>
            <c:ext xmlns:c16="http://schemas.microsoft.com/office/drawing/2014/chart" uri="{C3380CC4-5D6E-409C-BE32-E72D297353CC}">
              <c16:uniqueId val="{0000000F-6934-4B0A-BC26-D888B897A0ED}"/>
            </c:ext>
          </c:extLst>
        </c:ser>
        <c:ser>
          <c:idx val="16"/>
          <c:order val="16"/>
          <c:tx>
            <c:strRef>
              <c:f>Processing!$B$36</c:f>
            </c:strRef>
          </c:tx>
          <c:spPr>
            <a:solidFill>
              <a:schemeClr val="accent5">
                <a:lumMod val="80000"/>
                <a:lumOff val="20000"/>
              </a:schemeClr>
            </a:solidFill>
            <a:ln>
              <a:noFill/>
            </a:ln>
            <a:effectLst/>
          </c:spPr>
          <c:invertIfNegative val="0"/>
          <c:cat>
            <c:strRef>
              <c:f>Processing!$C$19</c:f>
              <c:strCache>
                <c:ptCount val="1"/>
                <c:pt idx="0">
                  <c:v>Social value delievered proxy £</c:v>
                </c:pt>
              </c:strCache>
            </c:strRef>
          </c:cat>
          <c:val>
            <c:numRef>
              <c:f>Processing!$C$36</c:f>
            </c:numRef>
          </c:val>
          <c:extLst>
            <c:ext xmlns:c16="http://schemas.microsoft.com/office/drawing/2014/chart" uri="{C3380CC4-5D6E-409C-BE32-E72D297353CC}">
              <c16:uniqueId val="{00000010-6934-4B0A-BC26-D888B897A0ED}"/>
            </c:ext>
          </c:extLst>
        </c:ser>
        <c:ser>
          <c:idx val="17"/>
          <c:order val="17"/>
          <c:tx>
            <c:strRef>
              <c:f>Processing!$B$37</c:f>
            </c:strRef>
          </c:tx>
          <c:spPr>
            <a:solidFill>
              <a:schemeClr val="accent6">
                <a:lumMod val="80000"/>
                <a:lumOff val="20000"/>
              </a:schemeClr>
            </a:solidFill>
            <a:ln>
              <a:noFill/>
            </a:ln>
            <a:effectLst/>
          </c:spPr>
          <c:invertIfNegative val="0"/>
          <c:cat>
            <c:strRef>
              <c:f>Processing!$C$19</c:f>
              <c:strCache>
                <c:ptCount val="1"/>
                <c:pt idx="0">
                  <c:v>Social value delievered proxy £</c:v>
                </c:pt>
              </c:strCache>
            </c:strRef>
          </c:cat>
          <c:val>
            <c:numRef>
              <c:f>Processing!$C$37</c:f>
            </c:numRef>
          </c:val>
          <c:extLst>
            <c:ext xmlns:c16="http://schemas.microsoft.com/office/drawing/2014/chart" uri="{C3380CC4-5D6E-409C-BE32-E72D297353CC}">
              <c16:uniqueId val="{00000011-6934-4B0A-BC26-D888B897A0ED}"/>
            </c:ext>
          </c:extLst>
        </c:ser>
        <c:ser>
          <c:idx val="18"/>
          <c:order val="18"/>
          <c:tx>
            <c:strRef>
              <c:f>Processing!$B$38</c:f>
            </c:strRef>
          </c:tx>
          <c:spPr>
            <a:solidFill>
              <a:schemeClr val="accent1">
                <a:lumMod val="80000"/>
              </a:schemeClr>
            </a:solidFill>
            <a:ln>
              <a:noFill/>
            </a:ln>
            <a:effectLst/>
          </c:spPr>
          <c:invertIfNegative val="0"/>
          <c:cat>
            <c:strRef>
              <c:f>Processing!$C$19</c:f>
              <c:strCache>
                <c:ptCount val="1"/>
                <c:pt idx="0">
                  <c:v>Social value delievered proxy £</c:v>
                </c:pt>
              </c:strCache>
            </c:strRef>
          </c:cat>
          <c:val>
            <c:numRef>
              <c:f>Processing!$C$38</c:f>
            </c:numRef>
          </c:val>
          <c:extLst>
            <c:ext xmlns:c16="http://schemas.microsoft.com/office/drawing/2014/chart" uri="{C3380CC4-5D6E-409C-BE32-E72D297353CC}">
              <c16:uniqueId val="{00000012-6934-4B0A-BC26-D888B897A0ED}"/>
            </c:ext>
          </c:extLst>
        </c:ser>
        <c:ser>
          <c:idx val="19"/>
          <c:order val="19"/>
          <c:tx>
            <c:strRef>
              <c:f>Processing!$B$39</c:f>
            </c:strRef>
          </c:tx>
          <c:spPr>
            <a:solidFill>
              <a:schemeClr val="accent2">
                <a:lumMod val="80000"/>
              </a:schemeClr>
            </a:solidFill>
            <a:ln>
              <a:noFill/>
            </a:ln>
            <a:effectLst/>
          </c:spPr>
          <c:invertIfNegative val="0"/>
          <c:cat>
            <c:strRef>
              <c:f>Processing!$C$19</c:f>
              <c:strCache>
                <c:ptCount val="1"/>
                <c:pt idx="0">
                  <c:v>Social value delievered proxy £</c:v>
                </c:pt>
              </c:strCache>
            </c:strRef>
          </c:cat>
          <c:val>
            <c:numRef>
              <c:f>Processing!$C$39</c:f>
            </c:numRef>
          </c:val>
          <c:extLst>
            <c:ext xmlns:c16="http://schemas.microsoft.com/office/drawing/2014/chart" uri="{C3380CC4-5D6E-409C-BE32-E72D297353CC}">
              <c16:uniqueId val="{00000013-6934-4B0A-BC26-D888B897A0ED}"/>
            </c:ext>
          </c:extLst>
        </c:ser>
        <c:ser>
          <c:idx val="20"/>
          <c:order val="20"/>
          <c:tx>
            <c:strRef>
              <c:f>Processing!$B$40</c:f>
            </c:strRef>
          </c:tx>
          <c:spPr>
            <a:solidFill>
              <a:schemeClr val="accent3">
                <a:lumMod val="80000"/>
              </a:schemeClr>
            </a:solidFill>
            <a:ln>
              <a:noFill/>
            </a:ln>
            <a:effectLst/>
          </c:spPr>
          <c:invertIfNegative val="0"/>
          <c:cat>
            <c:strRef>
              <c:f>Processing!$C$19</c:f>
              <c:strCache>
                <c:ptCount val="1"/>
                <c:pt idx="0">
                  <c:v>Social value delievered proxy £</c:v>
                </c:pt>
              </c:strCache>
            </c:strRef>
          </c:cat>
          <c:val>
            <c:numRef>
              <c:f>Processing!$C$40</c:f>
            </c:numRef>
          </c:val>
          <c:extLst>
            <c:ext xmlns:c16="http://schemas.microsoft.com/office/drawing/2014/chart" uri="{C3380CC4-5D6E-409C-BE32-E72D297353CC}">
              <c16:uniqueId val="{00000014-6934-4B0A-BC26-D888B897A0ED}"/>
            </c:ext>
          </c:extLst>
        </c:ser>
        <c:ser>
          <c:idx val="21"/>
          <c:order val="21"/>
          <c:tx>
            <c:strRef>
              <c:f>Processing!$B$41</c:f>
            </c:strRef>
          </c:tx>
          <c:spPr>
            <a:solidFill>
              <a:schemeClr val="accent4">
                <a:lumMod val="80000"/>
              </a:schemeClr>
            </a:solidFill>
            <a:ln>
              <a:noFill/>
            </a:ln>
            <a:effectLst/>
          </c:spPr>
          <c:invertIfNegative val="0"/>
          <c:cat>
            <c:strRef>
              <c:f>Processing!$C$19</c:f>
              <c:strCache>
                <c:ptCount val="1"/>
                <c:pt idx="0">
                  <c:v>Social value delievered proxy £</c:v>
                </c:pt>
              </c:strCache>
            </c:strRef>
          </c:cat>
          <c:val>
            <c:numRef>
              <c:f>Processing!$C$41</c:f>
            </c:numRef>
          </c:val>
          <c:extLst>
            <c:ext xmlns:c16="http://schemas.microsoft.com/office/drawing/2014/chart" uri="{C3380CC4-5D6E-409C-BE32-E72D297353CC}">
              <c16:uniqueId val="{00000015-6934-4B0A-BC26-D888B897A0ED}"/>
            </c:ext>
          </c:extLst>
        </c:ser>
        <c:ser>
          <c:idx val="22"/>
          <c:order val="22"/>
          <c:tx>
            <c:strRef>
              <c:f>Processing!$B$42</c:f>
            </c:strRef>
          </c:tx>
          <c:spPr>
            <a:solidFill>
              <a:schemeClr val="accent5">
                <a:lumMod val="80000"/>
              </a:schemeClr>
            </a:solidFill>
            <a:ln>
              <a:noFill/>
            </a:ln>
            <a:effectLst/>
          </c:spPr>
          <c:invertIfNegative val="0"/>
          <c:cat>
            <c:strRef>
              <c:f>Processing!$C$19</c:f>
              <c:strCache>
                <c:ptCount val="1"/>
                <c:pt idx="0">
                  <c:v>Social value delievered proxy £</c:v>
                </c:pt>
              </c:strCache>
            </c:strRef>
          </c:cat>
          <c:val>
            <c:numRef>
              <c:f>Processing!$C$42</c:f>
            </c:numRef>
          </c:val>
          <c:extLst>
            <c:ext xmlns:c16="http://schemas.microsoft.com/office/drawing/2014/chart" uri="{C3380CC4-5D6E-409C-BE32-E72D297353CC}">
              <c16:uniqueId val="{00000016-6934-4B0A-BC26-D888B897A0ED}"/>
            </c:ext>
          </c:extLst>
        </c:ser>
        <c:ser>
          <c:idx val="23"/>
          <c:order val="23"/>
          <c:tx>
            <c:strRef>
              <c:f>Processing!$B$43</c:f>
            </c:strRef>
          </c:tx>
          <c:spPr>
            <a:solidFill>
              <a:schemeClr val="accent6">
                <a:lumMod val="80000"/>
              </a:schemeClr>
            </a:solidFill>
            <a:ln>
              <a:noFill/>
            </a:ln>
            <a:effectLst/>
          </c:spPr>
          <c:invertIfNegative val="0"/>
          <c:cat>
            <c:strRef>
              <c:f>Processing!$C$19</c:f>
              <c:strCache>
                <c:ptCount val="1"/>
                <c:pt idx="0">
                  <c:v>Social value delievered proxy £</c:v>
                </c:pt>
              </c:strCache>
            </c:strRef>
          </c:cat>
          <c:val>
            <c:numRef>
              <c:f>Processing!$C$43</c:f>
            </c:numRef>
          </c:val>
          <c:extLst>
            <c:ext xmlns:c16="http://schemas.microsoft.com/office/drawing/2014/chart" uri="{C3380CC4-5D6E-409C-BE32-E72D297353CC}">
              <c16:uniqueId val="{00000017-6934-4B0A-BC26-D888B897A0ED}"/>
            </c:ext>
          </c:extLst>
        </c:ser>
        <c:ser>
          <c:idx val="24"/>
          <c:order val="24"/>
          <c:tx>
            <c:strRef>
              <c:f>Processing!$B$44</c:f>
            </c:strRef>
          </c:tx>
          <c:spPr>
            <a:solidFill>
              <a:schemeClr val="accent1">
                <a:lumMod val="60000"/>
                <a:lumOff val="40000"/>
              </a:schemeClr>
            </a:solidFill>
            <a:ln>
              <a:noFill/>
            </a:ln>
            <a:effectLst/>
          </c:spPr>
          <c:invertIfNegative val="0"/>
          <c:cat>
            <c:strRef>
              <c:f>Processing!$C$19</c:f>
              <c:strCache>
                <c:ptCount val="1"/>
                <c:pt idx="0">
                  <c:v>Social value delievered proxy £</c:v>
                </c:pt>
              </c:strCache>
            </c:strRef>
          </c:cat>
          <c:val>
            <c:numRef>
              <c:f>Processing!$C$44</c:f>
            </c:numRef>
          </c:val>
          <c:extLst>
            <c:ext xmlns:c16="http://schemas.microsoft.com/office/drawing/2014/chart" uri="{C3380CC4-5D6E-409C-BE32-E72D297353CC}">
              <c16:uniqueId val="{00000018-6934-4B0A-BC26-D888B897A0ED}"/>
            </c:ext>
          </c:extLst>
        </c:ser>
        <c:ser>
          <c:idx val="25"/>
          <c:order val="25"/>
          <c:tx>
            <c:strRef>
              <c:f>Processing!$B$45</c:f>
            </c:strRef>
          </c:tx>
          <c:spPr>
            <a:solidFill>
              <a:schemeClr val="accent2">
                <a:lumMod val="60000"/>
                <a:lumOff val="40000"/>
              </a:schemeClr>
            </a:solidFill>
            <a:ln>
              <a:noFill/>
            </a:ln>
            <a:effectLst/>
          </c:spPr>
          <c:invertIfNegative val="0"/>
          <c:cat>
            <c:strRef>
              <c:f>Processing!$C$19</c:f>
              <c:strCache>
                <c:ptCount val="1"/>
                <c:pt idx="0">
                  <c:v>Social value delievered proxy £</c:v>
                </c:pt>
              </c:strCache>
            </c:strRef>
          </c:cat>
          <c:val>
            <c:numRef>
              <c:f>Processing!$C$45</c:f>
            </c:numRef>
          </c:val>
          <c:extLst>
            <c:ext xmlns:c16="http://schemas.microsoft.com/office/drawing/2014/chart" uri="{C3380CC4-5D6E-409C-BE32-E72D297353CC}">
              <c16:uniqueId val="{00000019-6934-4B0A-BC26-D888B897A0ED}"/>
            </c:ext>
          </c:extLst>
        </c:ser>
        <c:ser>
          <c:idx val="26"/>
          <c:order val="26"/>
          <c:tx>
            <c:strRef>
              <c:f>Processing!$B$46</c:f>
            </c:strRef>
          </c:tx>
          <c:spPr>
            <a:solidFill>
              <a:schemeClr val="accent3">
                <a:lumMod val="60000"/>
                <a:lumOff val="40000"/>
              </a:schemeClr>
            </a:solidFill>
            <a:ln>
              <a:noFill/>
            </a:ln>
            <a:effectLst/>
          </c:spPr>
          <c:invertIfNegative val="0"/>
          <c:cat>
            <c:strRef>
              <c:f>Processing!$C$19</c:f>
              <c:strCache>
                <c:ptCount val="1"/>
                <c:pt idx="0">
                  <c:v>Social value delievered proxy £</c:v>
                </c:pt>
              </c:strCache>
            </c:strRef>
          </c:cat>
          <c:val>
            <c:numRef>
              <c:f>Processing!$C$46</c:f>
            </c:numRef>
          </c:val>
          <c:extLst>
            <c:ext xmlns:c16="http://schemas.microsoft.com/office/drawing/2014/chart" uri="{C3380CC4-5D6E-409C-BE32-E72D297353CC}">
              <c16:uniqueId val="{0000001A-6934-4B0A-BC26-D888B897A0ED}"/>
            </c:ext>
          </c:extLst>
        </c:ser>
        <c:ser>
          <c:idx val="27"/>
          <c:order val="27"/>
          <c:tx>
            <c:strRef>
              <c:f>Processing!$B$47</c:f>
            </c:strRef>
          </c:tx>
          <c:spPr>
            <a:solidFill>
              <a:schemeClr val="accent4">
                <a:lumMod val="60000"/>
                <a:lumOff val="40000"/>
              </a:schemeClr>
            </a:solidFill>
            <a:ln>
              <a:noFill/>
            </a:ln>
            <a:effectLst/>
          </c:spPr>
          <c:invertIfNegative val="0"/>
          <c:cat>
            <c:strRef>
              <c:f>Processing!$C$19</c:f>
              <c:strCache>
                <c:ptCount val="1"/>
                <c:pt idx="0">
                  <c:v>Social value delievered proxy £</c:v>
                </c:pt>
              </c:strCache>
            </c:strRef>
          </c:cat>
          <c:val>
            <c:numRef>
              <c:f>Processing!$C$47</c:f>
            </c:numRef>
          </c:val>
          <c:extLst>
            <c:ext xmlns:c16="http://schemas.microsoft.com/office/drawing/2014/chart" uri="{C3380CC4-5D6E-409C-BE32-E72D297353CC}">
              <c16:uniqueId val="{0000001B-6934-4B0A-BC26-D888B897A0ED}"/>
            </c:ext>
          </c:extLst>
        </c:ser>
        <c:ser>
          <c:idx val="28"/>
          <c:order val="28"/>
          <c:tx>
            <c:strRef>
              <c:f>Processing!$B$48</c:f>
            </c:strRef>
          </c:tx>
          <c:spPr>
            <a:solidFill>
              <a:schemeClr val="accent5">
                <a:lumMod val="60000"/>
                <a:lumOff val="40000"/>
              </a:schemeClr>
            </a:solidFill>
            <a:ln>
              <a:noFill/>
            </a:ln>
            <a:effectLst/>
          </c:spPr>
          <c:invertIfNegative val="0"/>
          <c:cat>
            <c:strRef>
              <c:f>Processing!$C$19</c:f>
              <c:strCache>
                <c:ptCount val="1"/>
                <c:pt idx="0">
                  <c:v>Social value delievered proxy £</c:v>
                </c:pt>
              </c:strCache>
            </c:strRef>
          </c:cat>
          <c:val>
            <c:numRef>
              <c:f>Processing!$C$48</c:f>
            </c:numRef>
          </c:val>
          <c:extLst>
            <c:ext xmlns:c16="http://schemas.microsoft.com/office/drawing/2014/chart" uri="{C3380CC4-5D6E-409C-BE32-E72D297353CC}">
              <c16:uniqueId val="{0000001C-6934-4B0A-BC26-D888B897A0ED}"/>
            </c:ext>
          </c:extLst>
        </c:ser>
        <c:ser>
          <c:idx val="29"/>
          <c:order val="29"/>
          <c:tx>
            <c:strRef>
              <c:f>Processing!$B$49</c:f>
            </c:strRef>
          </c:tx>
          <c:spPr>
            <a:solidFill>
              <a:schemeClr val="accent6">
                <a:lumMod val="60000"/>
                <a:lumOff val="40000"/>
              </a:schemeClr>
            </a:solidFill>
            <a:ln>
              <a:noFill/>
            </a:ln>
            <a:effectLst/>
          </c:spPr>
          <c:invertIfNegative val="0"/>
          <c:cat>
            <c:strRef>
              <c:f>Processing!$C$19</c:f>
              <c:strCache>
                <c:ptCount val="1"/>
                <c:pt idx="0">
                  <c:v>Social value delievered proxy £</c:v>
                </c:pt>
              </c:strCache>
            </c:strRef>
          </c:cat>
          <c:val>
            <c:numRef>
              <c:f>Processing!$C$49</c:f>
            </c:numRef>
          </c:val>
          <c:extLst>
            <c:ext xmlns:c16="http://schemas.microsoft.com/office/drawing/2014/chart" uri="{C3380CC4-5D6E-409C-BE32-E72D297353CC}">
              <c16:uniqueId val="{0000001D-6934-4B0A-BC26-D888B897A0ED}"/>
            </c:ext>
          </c:extLst>
        </c:ser>
        <c:ser>
          <c:idx val="30"/>
          <c:order val="30"/>
          <c:tx>
            <c:strRef>
              <c:f>Processing!$B$50</c:f>
            </c:strRef>
          </c:tx>
          <c:spPr>
            <a:solidFill>
              <a:schemeClr val="accent1">
                <a:lumMod val="50000"/>
              </a:schemeClr>
            </a:solidFill>
            <a:ln>
              <a:noFill/>
            </a:ln>
            <a:effectLst/>
          </c:spPr>
          <c:invertIfNegative val="0"/>
          <c:cat>
            <c:strRef>
              <c:f>Processing!$C$19</c:f>
              <c:strCache>
                <c:ptCount val="1"/>
                <c:pt idx="0">
                  <c:v>Social value delievered proxy £</c:v>
                </c:pt>
              </c:strCache>
            </c:strRef>
          </c:cat>
          <c:val>
            <c:numRef>
              <c:f>Processing!$C$50</c:f>
            </c:numRef>
          </c:val>
          <c:extLst>
            <c:ext xmlns:c16="http://schemas.microsoft.com/office/drawing/2014/chart" uri="{C3380CC4-5D6E-409C-BE32-E72D297353CC}">
              <c16:uniqueId val="{0000001E-6934-4B0A-BC26-D888B897A0ED}"/>
            </c:ext>
          </c:extLst>
        </c:ser>
        <c:ser>
          <c:idx val="31"/>
          <c:order val="31"/>
          <c:tx>
            <c:strRef>
              <c:f>Processing!$B$51</c:f>
            </c:strRef>
          </c:tx>
          <c:spPr>
            <a:solidFill>
              <a:schemeClr val="accent2">
                <a:lumMod val="50000"/>
              </a:schemeClr>
            </a:solidFill>
            <a:ln>
              <a:noFill/>
            </a:ln>
            <a:effectLst/>
          </c:spPr>
          <c:invertIfNegative val="0"/>
          <c:cat>
            <c:strRef>
              <c:f>Processing!$C$19</c:f>
              <c:strCache>
                <c:ptCount val="1"/>
                <c:pt idx="0">
                  <c:v>Social value delievered proxy £</c:v>
                </c:pt>
              </c:strCache>
            </c:strRef>
          </c:cat>
          <c:val>
            <c:numRef>
              <c:f>Processing!$C$51</c:f>
            </c:numRef>
          </c:val>
          <c:extLst>
            <c:ext xmlns:c16="http://schemas.microsoft.com/office/drawing/2014/chart" uri="{C3380CC4-5D6E-409C-BE32-E72D297353CC}">
              <c16:uniqueId val="{0000001F-6934-4B0A-BC26-D888B897A0ED}"/>
            </c:ext>
          </c:extLst>
        </c:ser>
        <c:ser>
          <c:idx val="32"/>
          <c:order val="32"/>
          <c:tx>
            <c:strRef>
              <c:f>Processing!$B$52</c:f>
            </c:strRef>
          </c:tx>
          <c:spPr>
            <a:solidFill>
              <a:schemeClr val="accent3">
                <a:lumMod val="50000"/>
              </a:schemeClr>
            </a:solidFill>
            <a:ln>
              <a:noFill/>
            </a:ln>
            <a:effectLst/>
          </c:spPr>
          <c:invertIfNegative val="0"/>
          <c:cat>
            <c:strRef>
              <c:f>Processing!$C$19</c:f>
              <c:strCache>
                <c:ptCount val="1"/>
                <c:pt idx="0">
                  <c:v>Social value delievered proxy £</c:v>
                </c:pt>
              </c:strCache>
            </c:strRef>
          </c:cat>
          <c:val>
            <c:numRef>
              <c:f>Processing!$C$52</c:f>
            </c:numRef>
          </c:val>
          <c:extLst>
            <c:ext xmlns:c16="http://schemas.microsoft.com/office/drawing/2014/chart" uri="{C3380CC4-5D6E-409C-BE32-E72D297353CC}">
              <c16:uniqueId val="{00000020-6934-4B0A-BC26-D888B897A0ED}"/>
            </c:ext>
          </c:extLst>
        </c:ser>
        <c:ser>
          <c:idx val="33"/>
          <c:order val="33"/>
          <c:tx>
            <c:strRef>
              <c:f>Processing!$B$53</c:f>
            </c:strRef>
          </c:tx>
          <c:spPr>
            <a:solidFill>
              <a:schemeClr val="accent4">
                <a:lumMod val="50000"/>
              </a:schemeClr>
            </a:solidFill>
            <a:ln>
              <a:noFill/>
            </a:ln>
            <a:effectLst/>
          </c:spPr>
          <c:invertIfNegative val="0"/>
          <c:cat>
            <c:strRef>
              <c:f>Processing!$C$19</c:f>
              <c:strCache>
                <c:ptCount val="1"/>
                <c:pt idx="0">
                  <c:v>Social value delievered proxy £</c:v>
                </c:pt>
              </c:strCache>
            </c:strRef>
          </c:cat>
          <c:val>
            <c:numRef>
              <c:f>Processing!$C$53</c:f>
            </c:numRef>
          </c:val>
          <c:extLst>
            <c:ext xmlns:c16="http://schemas.microsoft.com/office/drawing/2014/chart" uri="{C3380CC4-5D6E-409C-BE32-E72D297353CC}">
              <c16:uniqueId val="{00000021-6934-4B0A-BC26-D888B897A0ED}"/>
            </c:ext>
          </c:extLst>
        </c:ser>
        <c:ser>
          <c:idx val="34"/>
          <c:order val="34"/>
          <c:tx>
            <c:strRef>
              <c:f>Processing!$B$54</c:f>
            </c:strRef>
          </c:tx>
          <c:spPr>
            <a:solidFill>
              <a:schemeClr val="accent5">
                <a:lumMod val="50000"/>
              </a:schemeClr>
            </a:solidFill>
            <a:ln>
              <a:noFill/>
            </a:ln>
            <a:effectLst/>
          </c:spPr>
          <c:invertIfNegative val="0"/>
          <c:cat>
            <c:strRef>
              <c:f>Processing!$C$19</c:f>
              <c:strCache>
                <c:ptCount val="1"/>
                <c:pt idx="0">
                  <c:v>Social value delievered proxy £</c:v>
                </c:pt>
              </c:strCache>
            </c:strRef>
          </c:cat>
          <c:val>
            <c:numRef>
              <c:f>Processing!$C$54</c:f>
            </c:numRef>
          </c:val>
          <c:extLst>
            <c:ext xmlns:c16="http://schemas.microsoft.com/office/drawing/2014/chart" uri="{C3380CC4-5D6E-409C-BE32-E72D297353CC}">
              <c16:uniqueId val="{00000022-6934-4B0A-BC26-D888B897A0ED}"/>
            </c:ext>
          </c:extLst>
        </c:ser>
        <c:ser>
          <c:idx val="35"/>
          <c:order val="35"/>
          <c:tx>
            <c:strRef>
              <c:f>Processing!$B$55</c:f>
            </c:strRef>
          </c:tx>
          <c:spPr>
            <a:solidFill>
              <a:schemeClr val="accent6">
                <a:lumMod val="50000"/>
              </a:schemeClr>
            </a:solidFill>
            <a:ln>
              <a:noFill/>
            </a:ln>
            <a:effectLst/>
          </c:spPr>
          <c:invertIfNegative val="0"/>
          <c:cat>
            <c:strRef>
              <c:f>Processing!$C$19</c:f>
              <c:strCache>
                <c:ptCount val="1"/>
                <c:pt idx="0">
                  <c:v>Social value delievered proxy £</c:v>
                </c:pt>
              </c:strCache>
            </c:strRef>
          </c:cat>
          <c:val>
            <c:numRef>
              <c:f>Processing!$C$55</c:f>
            </c:numRef>
          </c:val>
          <c:extLst>
            <c:ext xmlns:c16="http://schemas.microsoft.com/office/drawing/2014/chart" uri="{C3380CC4-5D6E-409C-BE32-E72D297353CC}">
              <c16:uniqueId val="{00000023-6934-4B0A-BC26-D888B897A0ED}"/>
            </c:ext>
          </c:extLst>
        </c:ser>
        <c:ser>
          <c:idx val="36"/>
          <c:order val="36"/>
          <c:tx>
            <c:strRef>
              <c:f>Processing!$B$56</c:f>
            </c:strRef>
          </c:tx>
          <c:spPr>
            <a:solidFill>
              <a:schemeClr val="accent1">
                <a:lumMod val="70000"/>
                <a:lumOff val="30000"/>
              </a:schemeClr>
            </a:solidFill>
            <a:ln>
              <a:noFill/>
            </a:ln>
            <a:effectLst/>
          </c:spPr>
          <c:invertIfNegative val="0"/>
          <c:cat>
            <c:strRef>
              <c:f>Processing!$C$19</c:f>
              <c:strCache>
                <c:ptCount val="1"/>
                <c:pt idx="0">
                  <c:v>Social value delievered proxy £</c:v>
                </c:pt>
              </c:strCache>
            </c:strRef>
          </c:cat>
          <c:val>
            <c:numRef>
              <c:f>Processing!$C$56</c:f>
            </c:numRef>
          </c:val>
          <c:extLst>
            <c:ext xmlns:c16="http://schemas.microsoft.com/office/drawing/2014/chart" uri="{C3380CC4-5D6E-409C-BE32-E72D297353CC}">
              <c16:uniqueId val="{00000024-6934-4B0A-BC26-D888B897A0ED}"/>
            </c:ext>
          </c:extLst>
        </c:ser>
        <c:ser>
          <c:idx val="37"/>
          <c:order val="37"/>
          <c:tx>
            <c:strRef>
              <c:f>Processing!$B$57</c:f>
            </c:strRef>
          </c:tx>
          <c:spPr>
            <a:solidFill>
              <a:schemeClr val="accent2">
                <a:lumMod val="70000"/>
                <a:lumOff val="30000"/>
              </a:schemeClr>
            </a:solidFill>
            <a:ln>
              <a:noFill/>
            </a:ln>
            <a:effectLst/>
          </c:spPr>
          <c:invertIfNegative val="0"/>
          <c:cat>
            <c:strRef>
              <c:f>Processing!$C$19</c:f>
              <c:strCache>
                <c:ptCount val="1"/>
                <c:pt idx="0">
                  <c:v>Social value delievered proxy £</c:v>
                </c:pt>
              </c:strCache>
            </c:strRef>
          </c:cat>
          <c:val>
            <c:numRef>
              <c:f>Processing!$C$57</c:f>
            </c:numRef>
          </c:val>
          <c:extLst>
            <c:ext xmlns:c16="http://schemas.microsoft.com/office/drawing/2014/chart" uri="{C3380CC4-5D6E-409C-BE32-E72D297353CC}">
              <c16:uniqueId val="{00000025-6934-4B0A-BC26-D888B897A0ED}"/>
            </c:ext>
          </c:extLst>
        </c:ser>
        <c:ser>
          <c:idx val="38"/>
          <c:order val="38"/>
          <c:tx>
            <c:strRef>
              <c:f>Processing!$B$58</c:f>
            </c:strRef>
          </c:tx>
          <c:spPr>
            <a:solidFill>
              <a:schemeClr val="accent3">
                <a:lumMod val="70000"/>
                <a:lumOff val="30000"/>
              </a:schemeClr>
            </a:solidFill>
            <a:ln>
              <a:noFill/>
            </a:ln>
            <a:effectLst/>
          </c:spPr>
          <c:invertIfNegative val="0"/>
          <c:cat>
            <c:strRef>
              <c:f>Processing!$C$19</c:f>
              <c:strCache>
                <c:ptCount val="1"/>
                <c:pt idx="0">
                  <c:v>Social value delievered proxy £</c:v>
                </c:pt>
              </c:strCache>
            </c:strRef>
          </c:cat>
          <c:val>
            <c:numRef>
              <c:f>Processing!$C$58</c:f>
            </c:numRef>
          </c:val>
          <c:extLst>
            <c:ext xmlns:c16="http://schemas.microsoft.com/office/drawing/2014/chart" uri="{C3380CC4-5D6E-409C-BE32-E72D297353CC}">
              <c16:uniqueId val="{00000026-6934-4B0A-BC26-D888B897A0ED}"/>
            </c:ext>
          </c:extLst>
        </c:ser>
        <c:ser>
          <c:idx val="39"/>
          <c:order val="39"/>
          <c:tx>
            <c:strRef>
              <c:f>Processing!$B$59</c:f>
            </c:strRef>
          </c:tx>
          <c:spPr>
            <a:solidFill>
              <a:schemeClr val="accent4">
                <a:lumMod val="70000"/>
                <a:lumOff val="30000"/>
              </a:schemeClr>
            </a:solidFill>
            <a:ln>
              <a:noFill/>
            </a:ln>
            <a:effectLst/>
          </c:spPr>
          <c:invertIfNegative val="0"/>
          <c:cat>
            <c:strRef>
              <c:f>Processing!$C$19</c:f>
              <c:strCache>
                <c:ptCount val="1"/>
                <c:pt idx="0">
                  <c:v>Social value delievered proxy £</c:v>
                </c:pt>
              </c:strCache>
            </c:strRef>
          </c:cat>
          <c:val>
            <c:numRef>
              <c:f>Processing!$C$59</c:f>
            </c:numRef>
          </c:val>
          <c:extLst>
            <c:ext xmlns:c16="http://schemas.microsoft.com/office/drawing/2014/chart" uri="{C3380CC4-5D6E-409C-BE32-E72D297353CC}">
              <c16:uniqueId val="{00000027-6934-4B0A-BC26-D888B897A0ED}"/>
            </c:ext>
          </c:extLst>
        </c:ser>
        <c:ser>
          <c:idx val="40"/>
          <c:order val="40"/>
          <c:tx>
            <c:strRef>
              <c:f>Processing!$B$60</c:f>
            </c:strRef>
          </c:tx>
          <c:spPr>
            <a:solidFill>
              <a:schemeClr val="accent5">
                <a:lumMod val="70000"/>
                <a:lumOff val="30000"/>
              </a:schemeClr>
            </a:solidFill>
            <a:ln>
              <a:noFill/>
            </a:ln>
            <a:effectLst/>
          </c:spPr>
          <c:invertIfNegative val="0"/>
          <c:cat>
            <c:strRef>
              <c:f>Processing!$C$19</c:f>
              <c:strCache>
                <c:ptCount val="1"/>
                <c:pt idx="0">
                  <c:v>Social value delievered proxy £</c:v>
                </c:pt>
              </c:strCache>
            </c:strRef>
          </c:cat>
          <c:val>
            <c:numRef>
              <c:f>Processing!$C$60</c:f>
            </c:numRef>
          </c:val>
          <c:extLst>
            <c:ext xmlns:c16="http://schemas.microsoft.com/office/drawing/2014/chart" uri="{C3380CC4-5D6E-409C-BE32-E72D297353CC}">
              <c16:uniqueId val="{00000028-6934-4B0A-BC26-D888B897A0ED}"/>
            </c:ext>
          </c:extLst>
        </c:ser>
        <c:ser>
          <c:idx val="41"/>
          <c:order val="41"/>
          <c:tx>
            <c:strRef>
              <c:f>Processing!$B$61</c:f>
            </c:strRef>
          </c:tx>
          <c:spPr>
            <a:solidFill>
              <a:schemeClr val="accent6">
                <a:lumMod val="70000"/>
                <a:lumOff val="30000"/>
              </a:schemeClr>
            </a:solidFill>
            <a:ln>
              <a:noFill/>
            </a:ln>
            <a:effectLst/>
          </c:spPr>
          <c:invertIfNegative val="0"/>
          <c:cat>
            <c:strRef>
              <c:f>Processing!$C$19</c:f>
              <c:strCache>
                <c:ptCount val="1"/>
                <c:pt idx="0">
                  <c:v>Social value delievered proxy £</c:v>
                </c:pt>
              </c:strCache>
            </c:strRef>
          </c:cat>
          <c:val>
            <c:numRef>
              <c:f>Processing!$C$61</c:f>
            </c:numRef>
          </c:val>
          <c:extLst>
            <c:ext xmlns:c16="http://schemas.microsoft.com/office/drawing/2014/chart" uri="{C3380CC4-5D6E-409C-BE32-E72D297353CC}">
              <c16:uniqueId val="{00000029-6934-4B0A-BC26-D888B897A0ED}"/>
            </c:ext>
          </c:extLst>
        </c:ser>
        <c:ser>
          <c:idx val="42"/>
          <c:order val="42"/>
          <c:tx>
            <c:strRef>
              <c:f>Processing!$B$62</c:f>
            </c:strRef>
          </c:tx>
          <c:spPr>
            <a:solidFill>
              <a:schemeClr val="accent1">
                <a:lumMod val="70000"/>
              </a:schemeClr>
            </a:solidFill>
            <a:ln>
              <a:noFill/>
            </a:ln>
            <a:effectLst/>
          </c:spPr>
          <c:invertIfNegative val="0"/>
          <c:cat>
            <c:strRef>
              <c:f>Processing!$C$19</c:f>
              <c:strCache>
                <c:ptCount val="1"/>
                <c:pt idx="0">
                  <c:v>Social value delievered proxy £</c:v>
                </c:pt>
              </c:strCache>
            </c:strRef>
          </c:cat>
          <c:val>
            <c:numRef>
              <c:f>Processing!$C$62</c:f>
            </c:numRef>
          </c:val>
          <c:extLst>
            <c:ext xmlns:c16="http://schemas.microsoft.com/office/drawing/2014/chart" uri="{C3380CC4-5D6E-409C-BE32-E72D297353CC}">
              <c16:uniqueId val="{0000002A-6934-4B0A-BC26-D888B897A0ED}"/>
            </c:ext>
          </c:extLst>
        </c:ser>
        <c:ser>
          <c:idx val="43"/>
          <c:order val="43"/>
          <c:tx>
            <c:strRef>
              <c:f>Processing!$B$63</c:f>
            </c:strRef>
          </c:tx>
          <c:spPr>
            <a:solidFill>
              <a:schemeClr val="accent2">
                <a:lumMod val="70000"/>
              </a:schemeClr>
            </a:solidFill>
            <a:ln>
              <a:noFill/>
            </a:ln>
            <a:effectLst/>
          </c:spPr>
          <c:invertIfNegative val="0"/>
          <c:cat>
            <c:strRef>
              <c:f>Processing!$C$19</c:f>
              <c:strCache>
                <c:ptCount val="1"/>
                <c:pt idx="0">
                  <c:v>Social value delievered proxy £</c:v>
                </c:pt>
              </c:strCache>
            </c:strRef>
          </c:cat>
          <c:val>
            <c:numRef>
              <c:f>Processing!$C$63</c:f>
            </c:numRef>
          </c:val>
          <c:extLst>
            <c:ext xmlns:c16="http://schemas.microsoft.com/office/drawing/2014/chart" uri="{C3380CC4-5D6E-409C-BE32-E72D297353CC}">
              <c16:uniqueId val="{0000002B-6934-4B0A-BC26-D888B897A0ED}"/>
            </c:ext>
          </c:extLst>
        </c:ser>
        <c:ser>
          <c:idx val="44"/>
          <c:order val="44"/>
          <c:tx>
            <c:strRef>
              <c:f>Processing!$B$64</c:f>
            </c:strRef>
          </c:tx>
          <c:spPr>
            <a:solidFill>
              <a:schemeClr val="accent3">
                <a:lumMod val="70000"/>
              </a:schemeClr>
            </a:solidFill>
            <a:ln>
              <a:noFill/>
            </a:ln>
            <a:effectLst/>
          </c:spPr>
          <c:invertIfNegative val="0"/>
          <c:cat>
            <c:strRef>
              <c:f>Processing!$C$19</c:f>
              <c:strCache>
                <c:ptCount val="1"/>
                <c:pt idx="0">
                  <c:v>Social value delievered proxy £</c:v>
                </c:pt>
              </c:strCache>
            </c:strRef>
          </c:cat>
          <c:val>
            <c:numRef>
              <c:f>Processing!$C$64</c:f>
            </c:numRef>
          </c:val>
          <c:extLst>
            <c:ext xmlns:c16="http://schemas.microsoft.com/office/drawing/2014/chart" uri="{C3380CC4-5D6E-409C-BE32-E72D297353CC}">
              <c16:uniqueId val="{0000002C-6934-4B0A-BC26-D888B897A0ED}"/>
            </c:ext>
          </c:extLst>
        </c:ser>
        <c:ser>
          <c:idx val="45"/>
          <c:order val="45"/>
          <c:tx>
            <c:strRef>
              <c:f>Processing!$B$65</c:f>
            </c:strRef>
          </c:tx>
          <c:spPr>
            <a:solidFill>
              <a:schemeClr val="accent4">
                <a:lumMod val="70000"/>
              </a:schemeClr>
            </a:solidFill>
            <a:ln>
              <a:noFill/>
            </a:ln>
            <a:effectLst/>
          </c:spPr>
          <c:invertIfNegative val="0"/>
          <c:cat>
            <c:strRef>
              <c:f>Processing!$C$19</c:f>
              <c:strCache>
                <c:ptCount val="1"/>
                <c:pt idx="0">
                  <c:v>Social value delievered proxy £</c:v>
                </c:pt>
              </c:strCache>
            </c:strRef>
          </c:cat>
          <c:val>
            <c:numRef>
              <c:f>Processing!$C$65</c:f>
            </c:numRef>
          </c:val>
          <c:extLst>
            <c:ext xmlns:c16="http://schemas.microsoft.com/office/drawing/2014/chart" uri="{C3380CC4-5D6E-409C-BE32-E72D297353CC}">
              <c16:uniqueId val="{0000002D-6934-4B0A-BC26-D888B897A0ED}"/>
            </c:ext>
          </c:extLst>
        </c:ser>
        <c:ser>
          <c:idx val="46"/>
          <c:order val="46"/>
          <c:tx>
            <c:strRef>
              <c:f>Processing!$B$66</c:f>
            </c:strRef>
          </c:tx>
          <c:spPr>
            <a:solidFill>
              <a:schemeClr val="accent5">
                <a:lumMod val="70000"/>
              </a:schemeClr>
            </a:solidFill>
            <a:ln>
              <a:noFill/>
            </a:ln>
            <a:effectLst/>
          </c:spPr>
          <c:invertIfNegative val="0"/>
          <c:cat>
            <c:strRef>
              <c:f>Processing!$C$19</c:f>
              <c:strCache>
                <c:ptCount val="1"/>
                <c:pt idx="0">
                  <c:v>Social value delievered proxy £</c:v>
                </c:pt>
              </c:strCache>
            </c:strRef>
          </c:cat>
          <c:val>
            <c:numRef>
              <c:f>Processing!$C$66</c:f>
            </c:numRef>
          </c:val>
          <c:extLst>
            <c:ext xmlns:c16="http://schemas.microsoft.com/office/drawing/2014/chart" uri="{C3380CC4-5D6E-409C-BE32-E72D297353CC}">
              <c16:uniqueId val="{0000002E-6934-4B0A-BC26-D888B897A0ED}"/>
            </c:ext>
          </c:extLst>
        </c:ser>
        <c:ser>
          <c:idx val="47"/>
          <c:order val="47"/>
          <c:tx>
            <c:strRef>
              <c:f>Processing!$B$67</c:f>
            </c:strRef>
          </c:tx>
          <c:spPr>
            <a:solidFill>
              <a:schemeClr val="accent6">
                <a:lumMod val="70000"/>
              </a:schemeClr>
            </a:solidFill>
            <a:ln>
              <a:noFill/>
            </a:ln>
            <a:effectLst/>
          </c:spPr>
          <c:invertIfNegative val="0"/>
          <c:cat>
            <c:strRef>
              <c:f>Processing!$C$19</c:f>
              <c:strCache>
                <c:ptCount val="1"/>
                <c:pt idx="0">
                  <c:v>Social value delievered proxy £</c:v>
                </c:pt>
              </c:strCache>
            </c:strRef>
          </c:cat>
          <c:val>
            <c:numRef>
              <c:f>Processing!$C$67</c:f>
            </c:numRef>
          </c:val>
          <c:extLst>
            <c:ext xmlns:c16="http://schemas.microsoft.com/office/drawing/2014/chart" uri="{C3380CC4-5D6E-409C-BE32-E72D297353CC}">
              <c16:uniqueId val="{0000002F-6934-4B0A-BC26-D888B897A0ED}"/>
            </c:ext>
          </c:extLst>
        </c:ser>
        <c:ser>
          <c:idx val="48"/>
          <c:order val="48"/>
          <c:tx>
            <c:strRef>
              <c:f>Processing!$B$68</c:f>
            </c:strRef>
          </c:tx>
          <c:spPr>
            <a:solidFill>
              <a:schemeClr val="accent1">
                <a:lumMod val="50000"/>
                <a:lumOff val="50000"/>
              </a:schemeClr>
            </a:solidFill>
            <a:ln>
              <a:noFill/>
            </a:ln>
            <a:effectLst/>
          </c:spPr>
          <c:invertIfNegative val="0"/>
          <c:cat>
            <c:strRef>
              <c:f>Processing!$C$19</c:f>
              <c:strCache>
                <c:ptCount val="1"/>
                <c:pt idx="0">
                  <c:v>Social value delievered proxy £</c:v>
                </c:pt>
              </c:strCache>
            </c:strRef>
          </c:cat>
          <c:val>
            <c:numRef>
              <c:f>Processing!$C$68</c:f>
            </c:numRef>
          </c:val>
          <c:extLst>
            <c:ext xmlns:c16="http://schemas.microsoft.com/office/drawing/2014/chart" uri="{C3380CC4-5D6E-409C-BE32-E72D297353CC}">
              <c16:uniqueId val="{00000030-6934-4B0A-BC26-D888B897A0ED}"/>
            </c:ext>
          </c:extLst>
        </c:ser>
        <c:ser>
          <c:idx val="49"/>
          <c:order val="49"/>
          <c:tx>
            <c:strRef>
              <c:f>Processing!$B$69</c:f>
            </c:strRef>
          </c:tx>
          <c:spPr>
            <a:solidFill>
              <a:schemeClr val="accent2">
                <a:lumMod val="50000"/>
                <a:lumOff val="50000"/>
              </a:schemeClr>
            </a:solidFill>
            <a:ln>
              <a:noFill/>
            </a:ln>
            <a:effectLst/>
          </c:spPr>
          <c:invertIfNegative val="0"/>
          <c:cat>
            <c:strRef>
              <c:f>Processing!$C$19</c:f>
              <c:strCache>
                <c:ptCount val="1"/>
                <c:pt idx="0">
                  <c:v>Social value delievered proxy £</c:v>
                </c:pt>
              </c:strCache>
            </c:strRef>
          </c:cat>
          <c:val>
            <c:numRef>
              <c:f>Processing!$C$69</c:f>
            </c:numRef>
          </c:val>
          <c:extLst>
            <c:ext xmlns:c16="http://schemas.microsoft.com/office/drawing/2014/chart" uri="{C3380CC4-5D6E-409C-BE32-E72D297353CC}">
              <c16:uniqueId val="{00000031-6934-4B0A-BC26-D888B897A0ED}"/>
            </c:ext>
          </c:extLst>
        </c:ser>
        <c:ser>
          <c:idx val="50"/>
          <c:order val="50"/>
          <c:tx>
            <c:strRef>
              <c:f>Processing!$B$70</c:f>
            </c:strRef>
          </c:tx>
          <c:spPr>
            <a:solidFill>
              <a:schemeClr val="accent3">
                <a:lumMod val="50000"/>
                <a:lumOff val="50000"/>
              </a:schemeClr>
            </a:solidFill>
            <a:ln>
              <a:noFill/>
            </a:ln>
            <a:effectLst/>
          </c:spPr>
          <c:invertIfNegative val="0"/>
          <c:cat>
            <c:strRef>
              <c:f>Processing!$C$19</c:f>
              <c:strCache>
                <c:ptCount val="1"/>
                <c:pt idx="0">
                  <c:v>Social value delievered proxy £</c:v>
                </c:pt>
              </c:strCache>
            </c:strRef>
          </c:cat>
          <c:val>
            <c:numRef>
              <c:f>Processing!$C$70</c:f>
            </c:numRef>
          </c:val>
          <c:extLst>
            <c:ext xmlns:c16="http://schemas.microsoft.com/office/drawing/2014/chart" uri="{C3380CC4-5D6E-409C-BE32-E72D297353CC}">
              <c16:uniqueId val="{00000032-6934-4B0A-BC26-D888B897A0ED}"/>
            </c:ext>
          </c:extLst>
        </c:ser>
        <c:ser>
          <c:idx val="51"/>
          <c:order val="51"/>
          <c:tx>
            <c:strRef>
              <c:f>Processing!$B$71</c:f>
            </c:strRef>
          </c:tx>
          <c:spPr>
            <a:solidFill>
              <a:schemeClr val="accent4">
                <a:lumMod val="50000"/>
                <a:lumOff val="50000"/>
              </a:schemeClr>
            </a:solidFill>
            <a:ln>
              <a:noFill/>
            </a:ln>
            <a:effectLst/>
          </c:spPr>
          <c:invertIfNegative val="0"/>
          <c:cat>
            <c:strRef>
              <c:f>Processing!$C$19</c:f>
              <c:strCache>
                <c:ptCount val="1"/>
                <c:pt idx="0">
                  <c:v>Social value delievered proxy £</c:v>
                </c:pt>
              </c:strCache>
            </c:strRef>
          </c:cat>
          <c:val>
            <c:numRef>
              <c:f>Processing!$C$71</c:f>
            </c:numRef>
          </c:val>
          <c:extLst>
            <c:ext xmlns:c16="http://schemas.microsoft.com/office/drawing/2014/chart" uri="{C3380CC4-5D6E-409C-BE32-E72D297353CC}">
              <c16:uniqueId val="{00000033-6934-4B0A-BC26-D888B897A0ED}"/>
            </c:ext>
          </c:extLst>
        </c:ser>
        <c:ser>
          <c:idx val="52"/>
          <c:order val="52"/>
          <c:tx>
            <c:strRef>
              <c:f>Processing!$B$72</c:f>
            </c:strRef>
          </c:tx>
          <c:spPr>
            <a:solidFill>
              <a:schemeClr val="accent5">
                <a:lumMod val="50000"/>
                <a:lumOff val="50000"/>
              </a:schemeClr>
            </a:solidFill>
            <a:ln>
              <a:noFill/>
            </a:ln>
            <a:effectLst/>
          </c:spPr>
          <c:invertIfNegative val="0"/>
          <c:cat>
            <c:strRef>
              <c:f>Processing!$C$19</c:f>
              <c:strCache>
                <c:ptCount val="1"/>
                <c:pt idx="0">
                  <c:v>Social value delievered proxy £</c:v>
                </c:pt>
              </c:strCache>
            </c:strRef>
          </c:cat>
          <c:val>
            <c:numRef>
              <c:f>Processing!$C$72</c:f>
            </c:numRef>
          </c:val>
          <c:extLst>
            <c:ext xmlns:c16="http://schemas.microsoft.com/office/drawing/2014/chart" uri="{C3380CC4-5D6E-409C-BE32-E72D297353CC}">
              <c16:uniqueId val="{00000034-6934-4B0A-BC26-D888B897A0ED}"/>
            </c:ext>
          </c:extLst>
        </c:ser>
        <c:ser>
          <c:idx val="53"/>
          <c:order val="53"/>
          <c:tx>
            <c:strRef>
              <c:f>Processing!$B$73</c:f>
            </c:strRef>
          </c:tx>
          <c:spPr>
            <a:solidFill>
              <a:schemeClr val="accent6">
                <a:lumMod val="50000"/>
                <a:lumOff val="50000"/>
              </a:schemeClr>
            </a:solidFill>
            <a:ln>
              <a:noFill/>
            </a:ln>
            <a:effectLst/>
          </c:spPr>
          <c:invertIfNegative val="0"/>
          <c:cat>
            <c:strRef>
              <c:f>Processing!$C$19</c:f>
              <c:strCache>
                <c:ptCount val="1"/>
                <c:pt idx="0">
                  <c:v>Social value delievered proxy £</c:v>
                </c:pt>
              </c:strCache>
            </c:strRef>
          </c:cat>
          <c:val>
            <c:numRef>
              <c:f>Processing!$C$73</c:f>
            </c:numRef>
          </c:val>
          <c:extLst>
            <c:ext xmlns:c16="http://schemas.microsoft.com/office/drawing/2014/chart" uri="{C3380CC4-5D6E-409C-BE32-E72D297353CC}">
              <c16:uniqueId val="{00000035-6934-4B0A-BC26-D888B897A0ED}"/>
            </c:ext>
          </c:extLst>
        </c:ser>
        <c:ser>
          <c:idx val="54"/>
          <c:order val="54"/>
          <c:tx>
            <c:strRef>
              <c:f>Processing!$B$74</c:f>
            </c:strRef>
          </c:tx>
          <c:spPr>
            <a:solidFill>
              <a:schemeClr val="accent1"/>
            </a:solidFill>
            <a:ln>
              <a:noFill/>
            </a:ln>
            <a:effectLst/>
          </c:spPr>
          <c:invertIfNegative val="0"/>
          <c:cat>
            <c:strRef>
              <c:f>Processing!$C$19</c:f>
              <c:strCache>
                <c:ptCount val="1"/>
                <c:pt idx="0">
                  <c:v>Social value delievered proxy £</c:v>
                </c:pt>
              </c:strCache>
            </c:strRef>
          </c:cat>
          <c:val>
            <c:numRef>
              <c:f>Processing!$C$74</c:f>
            </c:numRef>
          </c:val>
          <c:extLst>
            <c:ext xmlns:c16="http://schemas.microsoft.com/office/drawing/2014/chart" uri="{C3380CC4-5D6E-409C-BE32-E72D297353CC}">
              <c16:uniqueId val="{00000036-6934-4B0A-BC26-D888B897A0ED}"/>
            </c:ext>
          </c:extLst>
        </c:ser>
        <c:ser>
          <c:idx val="55"/>
          <c:order val="55"/>
          <c:tx>
            <c:strRef>
              <c:f>Processing!$B$75</c:f>
            </c:strRef>
          </c:tx>
          <c:spPr>
            <a:solidFill>
              <a:schemeClr val="accent2"/>
            </a:solidFill>
            <a:ln>
              <a:noFill/>
            </a:ln>
            <a:effectLst/>
          </c:spPr>
          <c:invertIfNegative val="0"/>
          <c:cat>
            <c:strRef>
              <c:f>Processing!$C$19</c:f>
              <c:strCache>
                <c:ptCount val="1"/>
                <c:pt idx="0">
                  <c:v>Social value delievered proxy £</c:v>
                </c:pt>
              </c:strCache>
            </c:strRef>
          </c:cat>
          <c:val>
            <c:numRef>
              <c:f>Processing!$C$75</c:f>
            </c:numRef>
          </c:val>
          <c:extLst>
            <c:ext xmlns:c16="http://schemas.microsoft.com/office/drawing/2014/chart" uri="{C3380CC4-5D6E-409C-BE32-E72D297353CC}">
              <c16:uniqueId val="{00000037-6934-4B0A-BC26-D888B897A0ED}"/>
            </c:ext>
          </c:extLst>
        </c:ser>
        <c:ser>
          <c:idx val="56"/>
          <c:order val="56"/>
          <c:tx>
            <c:strRef>
              <c:f>Processing!$B$76</c:f>
            </c:strRef>
          </c:tx>
          <c:spPr>
            <a:solidFill>
              <a:schemeClr val="accent3"/>
            </a:solidFill>
            <a:ln>
              <a:noFill/>
            </a:ln>
            <a:effectLst/>
          </c:spPr>
          <c:invertIfNegative val="0"/>
          <c:cat>
            <c:strRef>
              <c:f>Processing!$C$19</c:f>
              <c:strCache>
                <c:ptCount val="1"/>
                <c:pt idx="0">
                  <c:v>Social value delievered proxy £</c:v>
                </c:pt>
              </c:strCache>
            </c:strRef>
          </c:cat>
          <c:val>
            <c:numRef>
              <c:f>Processing!$C$76</c:f>
            </c:numRef>
          </c:val>
          <c:extLst>
            <c:ext xmlns:c16="http://schemas.microsoft.com/office/drawing/2014/chart" uri="{C3380CC4-5D6E-409C-BE32-E72D297353CC}">
              <c16:uniqueId val="{00000038-6934-4B0A-BC26-D888B897A0ED}"/>
            </c:ext>
          </c:extLst>
        </c:ser>
        <c:ser>
          <c:idx val="57"/>
          <c:order val="57"/>
          <c:tx>
            <c:strRef>
              <c:f>Processing!$B$77</c:f>
            </c:strRef>
          </c:tx>
          <c:spPr>
            <a:solidFill>
              <a:schemeClr val="accent4"/>
            </a:solidFill>
            <a:ln>
              <a:noFill/>
            </a:ln>
            <a:effectLst/>
          </c:spPr>
          <c:invertIfNegative val="0"/>
          <c:cat>
            <c:strRef>
              <c:f>Processing!$C$19</c:f>
              <c:strCache>
                <c:ptCount val="1"/>
                <c:pt idx="0">
                  <c:v>Social value delievered proxy £</c:v>
                </c:pt>
              </c:strCache>
            </c:strRef>
          </c:cat>
          <c:val>
            <c:numRef>
              <c:f>Processing!$C$77</c:f>
            </c:numRef>
          </c:val>
          <c:extLst>
            <c:ext xmlns:c16="http://schemas.microsoft.com/office/drawing/2014/chart" uri="{C3380CC4-5D6E-409C-BE32-E72D297353CC}">
              <c16:uniqueId val="{00000039-6934-4B0A-BC26-D888B897A0ED}"/>
            </c:ext>
          </c:extLst>
        </c:ser>
        <c:ser>
          <c:idx val="58"/>
          <c:order val="58"/>
          <c:tx>
            <c:strRef>
              <c:f>Processing!$B$78</c:f>
            </c:strRef>
          </c:tx>
          <c:spPr>
            <a:solidFill>
              <a:schemeClr val="accent5"/>
            </a:solidFill>
            <a:ln>
              <a:noFill/>
            </a:ln>
            <a:effectLst/>
          </c:spPr>
          <c:invertIfNegative val="0"/>
          <c:cat>
            <c:strRef>
              <c:f>Processing!$C$19</c:f>
              <c:strCache>
                <c:ptCount val="1"/>
                <c:pt idx="0">
                  <c:v>Social value delievered proxy £</c:v>
                </c:pt>
              </c:strCache>
            </c:strRef>
          </c:cat>
          <c:val>
            <c:numRef>
              <c:f>Processing!$C$78</c:f>
            </c:numRef>
          </c:val>
          <c:extLst>
            <c:ext xmlns:c16="http://schemas.microsoft.com/office/drawing/2014/chart" uri="{C3380CC4-5D6E-409C-BE32-E72D297353CC}">
              <c16:uniqueId val="{0000003A-6934-4B0A-BC26-D888B897A0ED}"/>
            </c:ext>
          </c:extLst>
        </c:ser>
        <c:ser>
          <c:idx val="59"/>
          <c:order val="59"/>
          <c:tx>
            <c:strRef>
              <c:f>Processing!$B$79</c:f>
            </c:strRef>
          </c:tx>
          <c:spPr>
            <a:solidFill>
              <a:schemeClr val="accent6"/>
            </a:solidFill>
            <a:ln>
              <a:noFill/>
            </a:ln>
            <a:effectLst/>
          </c:spPr>
          <c:invertIfNegative val="0"/>
          <c:cat>
            <c:strRef>
              <c:f>Processing!$C$19</c:f>
              <c:strCache>
                <c:ptCount val="1"/>
                <c:pt idx="0">
                  <c:v>Social value delievered proxy £</c:v>
                </c:pt>
              </c:strCache>
            </c:strRef>
          </c:cat>
          <c:val>
            <c:numRef>
              <c:f>Processing!$C$79</c:f>
            </c:numRef>
          </c:val>
          <c:extLst>
            <c:ext xmlns:c16="http://schemas.microsoft.com/office/drawing/2014/chart" uri="{C3380CC4-5D6E-409C-BE32-E72D297353CC}">
              <c16:uniqueId val="{0000003B-6934-4B0A-BC26-D888B897A0ED}"/>
            </c:ext>
          </c:extLst>
        </c:ser>
        <c:ser>
          <c:idx val="60"/>
          <c:order val="60"/>
          <c:tx>
            <c:strRef>
              <c:f>Processing!$B$80</c:f>
            </c:strRef>
          </c:tx>
          <c:spPr>
            <a:solidFill>
              <a:schemeClr val="accent1">
                <a:lumMod val="60000"/>
              </a:schemeClr>
            </a:solidFill>
            <a:ln>
              <a:noFill/>
            </a:ln>
            <a:effectLst/>
          </c:spPr>
          <c:invertIfNegative val="0"/>
          <c:cat>
            <c:strRef>
              <c:f>Processing!$C$19</c:f>
              <c:strCache>
                <c:ptCount val="1"/>
                <c:pt idx="0">
                  <c:v>Social value delievered proxy £</c:v>
                </c:pt>
              </c:strCache>
            </c:strRef>
          </c:cat>
          <c:val>
            <c:numRef>
              <c:f>Processing!$C$80</c:f>
            </c:numRef>
          </c:val>
          <c:extLst>
            <c:ext xmlns:c16="http://schemas.microsoft.com/office/drawing/2014/chart" uri="{C3380CC4-5D6E-409C-BE32-E72D297353CC}">
              <c16:uniqueId val="{0000003C-6934-4B0A-BC26-D888B897A0ED}"/>
            </c:ext>
          </c:extLst>
        </c:ser>
        <c:ser>
          <c:idx val="61"/>
          <c:order val="61"/>
          <c:tx>
            <c:strRef>
              <c:f>Processing!$B$81</c:f>
            </c:strRef>
          </c:tx>
          <c:spPr>
            <a:solidFill>
              <a:schemeClr val="accent2">
                <a:lumMod val="60000"/>
              </a:schemeClr>
            </a:solidFill>
            <a:ln>
              <a:noFill/>
            </a:ln>
            <a:effectLst/>
          </c:spPr>
          <c:invertIfNegative val="0"/>
          <c:cat>
            <c:strRef>
              <c:f>Processing!$C$19</c:f>
              <c:strCache>
                <c:ptCount val="1"/>
                <c:pt idx="0">
                  <c:v>Social value delievered proxy £</c:v>
                </c:pt>
              </c:strCache>
            </c:strRef>
          </c:cat>
          <c:val>
            <c:numRef>
              <c:f>Processing!$C$81</c:f>
            </c:numRef>
          </c:val>
          <c:extLst>
            <c:ext xmlns:c16="http://schemas.microsoft.com/office/drawing/2014/chart" uri="{C3380CC4-5D6E-409C-BE32-E72D297353CC}">
              <c16:uniqueId val="{0000003D-6934-4B0A-BC26-D888B897A0ED}"/>
            </c:ext>
          </c:extLst>
        </c:ser>
        <c:ser>
          <c:idx val="62"/>
          <c:order val="62"/>
          <c:tx>
            <c:strRef>
              <c:f>Processing!$B$82</c:f>
            </c:strRef>
          </c:tx>
          <c:spPr>
            <a:solidFill>
              <a:schemeClr val="accent3">
                <a:lumMod val="60000"/>
              </a:schemeClr>
            </a:solidFill>
            <a:ln>
              <a:noFill/>
            </a:ln>
            <a:effectLst/>
          </c:spPr>
          <c:invertIfNegative val="0"/>
          <c:cat>
            <c:strRef>
              <c:f>Processing!$C$19</c:f>
              <c:strCache>
                <c:ptCount val="1"/>
                <c:pt idx="0">
                  <c:v>Social value delievered proxy £</c:v>
                </c:pt>
              </c:strCache>
            </c:strRef>
          </c:cat>
          <c:val>
            <c:numRef>
              <c:f>Processing!$C$82</c:f>
            </c:numRef>
          </c:val>
          <c:extLst>
            <c:ext xmlns:c16="http://schemas.microsoft.com/office/drawing/2014/chart" uri="{C3380CC4-5D6E-409C-BE32-E72D297353CC}">
              <c16:uniqueId val="{0000003E-6934-4B0A-BC26-D888B897A0ED}"/>
            </c:ext>
          </c:extLst>
        </c:ser>
        <c:ser>
          <c:idx val="63"/>
          <c:order val="63"/>
          <c:tx>
            <c:strRef>
              <c:f>Processing!$B$83</c:f>
            </c:strRef>
          </c:tx>
          <c:spPr>
            <a:solidFill>
              <a:schemeClr val="accent4">
                <a:lumMod val="60000"/>
              </a:schemeClr>
            </a:solidFill>
            <a:ln>
              <a:noFill/>
            </a:ln>
            <a:effectLst/>
          </c:spPr>
          <c:invertIfNegative val="0"/>
          <c:cat>
            <c:strRef>
              <c:f>Processing!$C$19</c:f>
              <c:strCache>
                <c:ptCount val="1"/>
                <c:pt idx="0">
                  <c:v>Social value delievered proxy £</c:v>
                </c:pt>
              </c:strCache>
            </c:strRef>
          </c:cat>
          <c:val>
            <c:numRef>
              <c:f>Processing!$C$83</c:f>
            </c:numRef>
          </c:val>
          <c:extLst>
            <c:ext xmlns:c16="http://schemas.microsoft.com/office/drawing/2014/chart" uri="{C3380CC4-5D6E-409C-BE32-E72D297353CC}">
              <c16:uniqueId val="{0000003F-6934-4B0A-BC26-D888B897A0ED}"/>
            </c:ext>
          </c:extLst>
        </c:ser>
        <c:ser>
          <c:idx val="64"/>
          <c:order val="64"/>
          <c:tx>
            <c:strRef>
              <c:f>Processing!$B$84</c:f>
            </c:strRef>
          </c:tx>
          <c:spPr>
            <a:solidFill>
              <a:schemeClr val="accent5">
                <a:lumMod val="60000"/>
              </a:schemeClr>
            </a:solidFill>
            <a:ln>
              <a:noFill/>
            </a:ln>
            <a:effectLst/>
          </c:spPr>
          <c:invertIfNegative val="0"/>
          <c:cat>
            <c:strRef>
              <c:f>Processing!$C$19</c:f>
              <c:strCache>
                <c:ptCount val="1"/>
                <c:pt idx="0">
                  <c:v>Social value delievered proxy £</c:v>
                </c:pt>
              </c:strCache>
            </c:strRef>
          </c:cat>
          <c:val>
            <c:numRef>
              <c:f>Processing!$C$84</c:f>
            </c:numRef>
          </c:val>
          <c:extLst>
            <c:ext xmlns:c16="http://schemas.microsoft.com/office/drawing/2014/chart" uri="{C3380CC4-5D6E-409C-BE32-E72D297353CC}">
              <c16:uniqueId val="{00000040-6934-4B0A-BC26-D888B897A0ED}"/>
            </c:ext>
          </c:extLst>
        </c:ser>
        <c:ser>
          <c:idx val="65"/>
          <c:order val="65"/>
          <c:tx>
            <c:strRef>
              <c:f>Processing!$B$85</c:f>
            </c:strRef>
          </c:tx>
          <c:spPr>
            <a:solidFill>
              <a:schemeClr val="accent6">
                <a:lumMod val="60000"/>
              </a:schemeClr>
            </a:solidFill>
            <a:ln>
              <a:noFill/>
            </a:ln>
            <a:effectLst/>
          </c:spPr>
          <c:invertIfNegative val="0"/>
          <c:cat>
            <c:strRef>
              <c:f>Processing!$C$19</c:f>
              <c:strCache>
                <c:ptCount val="1"/>
                <c:pt idx="0">
                  <c:v>Social value delievered proxy £</c:v>
                </c:pt>
              </c:strCache>
            </c:strRef>
          </c:cat>
          <c:val>
            <c:numRef>
              <c:f>Processing!$C$85</c:f>
            </c:numRef>
          </c:val>
          <c:extLst>
            <c:ext xmlns:c16="http://schemas.microsoft.com/office/drawing/2014/chart" uri="{C3380CC4-5D6E-409C-BE32-E72D297353CC}">
              <c16:uniqueId val="{00000041-6934-4B0A-BC26-D888B897A0ED}"/>
            </c:ext>
          </c:extLst>
        </c:ser>
        <c:ser>
          <c:idx val="66"/>
          <c:order val="66"/>
          <c:tx>
            <c:strRef>
              <c:f>Processing!$B$86</c:f>
            </c:strRef>
          </c:tx>
          <c:spPr>
            <a:solidFill>
              <a:schemeClr val="accent1">
                <a:lumMod val="80000"/>
                <a:lumOff val="20000"/>
              </a:schemeClr>
            </a:solidFill>
            <a:ln>
              <a:noFill/>
            </a:ln>
            <a:effectLst/>
          </c:spPr>
          <c:invertIfNegative val="0"/>
          <c:cat>
            <c:strRef>
              <c:f>Processing!$C$19</c:f>
              <c:strCache>
                <c:ptCount val="1"/>
                <c:pt idx="0">
                  <c:v>Social value delievered proxy £</c:v>
                </c:pt>
              </c:strCache>
            </c:strRef>
          </c:cat>
          <c:val>
            <c:numRef>
              <c:f>Processing!$C$86</c:f>
            </c:numRef>
          </c:val>
          <c:extLst>
            <c:ext xmlns:c16="http://schemas.microsoft.com/office/drawing/2014/chart" uri="{C3380CC4-5D6E-409C-BE32-E72D297353CC}">
              <c16:uniqueId val="{00000042-6934-4B0A-BC26-D888B897A0ED}"/>
            </c:ext>
          </c:extLst>
        </c:ser>
        <c:ser>
          <c:idx val="67"/>
          <c:order val="67"/>
          <c:tx>
            <c:strRef>
              <c:f>Processing!$B$87</c:f>
            </c:strRef>
          </c:tx>
          <c:spPr>
            <a:solidFill>
              <a:schemeClr val="accent2">
                <a:lumMod val="80000"/>
                <a:lumOff val="20000"/>
              </a:schemeClr>
            </a:solidFill>
            <a:ln>
              <a:noFill/>
            </a:ln>
            <a:effectLst/>
          </c:spPr>
          <c:invertIfNegative val="0"/>
          <c:cat>
            <c:strRef>
              <c:f>Processing!$C$19</c:f>
              <c:strCache>
                <c:ptCount val="1"/>
                <c:pt idx="0">
                  <c:v>Social value delievered proxy £</c:v>
                </c:pt>
              </c:strCache>
            </c:strRef>
          </c:cat>
          <c:val>
            <c:numRef>
              <c:f>Processing!$C$87</c:f>
            </c:numRef>
          </c:val>
          <c:extLst>
            <c:ext xmlns:c16="http://schemas.microsoft.com/office/drawing/2014/chart" uri="{C3380CC4-5D6E-409C-BE32-E72D297353CC}">
              <c16:uniqueId val="{00000043-6934-4B0A-BC26-D888B897A0ED}"/>
            </c:ext>
          </c:extLst>
        </c:ser>
        <c:ser>
          <c:idx val="68"/>
          <c:order val="68"/>
          <c:tx>
            <c:strRef>
              <c:f>Processing!$B$88</c:f>
            </c:strRef>
          </c:tx>
          <c:spPr>
            <a:solidFill>
              <a:schemeClr val="accent3">
                <a:lumMod val="80000"/>
                <a:lumOff val="20000"/>
              </a:schemeClr>
            </a:solidFill>
            <a:ln>
              <a:noFill/>
            </a:ln>
            <a:effectLst/>
          </c:spPr>
          <c:invertIfNegative val="0"/>
          <c:cat>
            <c:strRef>
              <c:f>Processing!$C$19</c:f>
              <c:strCache>
                <c:ptCount val="1"/>
                <c:pt idx="0">
                  <c:v>Social value delievered proxy £</c:v>
                </c:pt>
              </c:strCache>
            </c:strRef>
          </c:cat>
          <c:val>
            <c:numRef>
              <c:f>Processing!$C$88</c:f>
            </c:numRef>
          </c:val>
          <c:extLst>
            <c:ext xmlns:c16="http://schemas.microsoft.com/office/drawing/2014/chart" uri="{C3380CC4-5D6E-409C-BE32-E72D297353CC}">
              <c16:uniqueId val="{00000044-6934-4B0A-BC26-D888B897A0ED}"/>
            </c:ext>
          </c:extLst>
        </c:ser>
        <c:ser>
          <c:idx val="69"/>
          <c:order val="69"/>
          <c:tx>
            <c:strRef>
              <c:f>Processing!$B$89</c:f>
            </c:strRef>
          </c:tx>
          <c:spPr>
            <a:solidFill>
              <a:schemeClr val="accent4">
                <a:lumMod val="80000"/>
                <a:lumOff val="20000"/>
              </a:schemeClr>
            </a:solidFill>
            <a:ln>
              <a:noFill/>
            </a:ln>
            <a:effectLst/>
          </c:spPr>
          <c:invertIfNegative val="0"/>
          <c:cat>
            <c:strRef>
              <c:f>Processing!$C$19</c:f>
              <c:strCache>
                <c:ptCount val="1"/>
                <c:pt idx="0">
                  <c:v>Social value delievered proxy £</c:v>
                </c:pt>
              </c:strCache>
            </c:strRef>
          </c:cat>
          <c:val>
            <c:numRef>
              <c:f>Processing!$C$89</c:f>
            </c:numRef>
          </c:val>
          <c:extLst>
            <c:ext xmlns:c16="http://schemas.microsoft.com/office/drawing/2014/chart" uri="{C3380CC4-5D6E-409C-BE32-E72D297353CC}">
              <c16:uniqueId val="{00000045-6934-4B0A-BC26-D888B897A0ED}"/>
            </c:ext>
          </c:extLst>
        </c:ser>
        <c:ser>
          <c:idx val="70"/>
          <c:order val="70"/>
          <c:tx>
            <c:strRef>
              <c:f>Processing!$B$90</c:f>
            </c:strRef>
          </c:tx>
          <c:spPr>
            <a:solidFill>
              <a:schemeClr val="accent5">
                <a:lumMod val="80000"/>
                <a:lumOff val="20000"/>
              </a:schemeClr>
            </a:solidFill>
            <a:ln>
              <a:noFill/>
            </a:ln>
            <a:effectLst/>
          </c:spPr>
          <c:invertIfNegative val="0"/>
          <c:cat>
            <c:strRef>
              <c:f>Processing!$C$19</c:f>
              <c:strCache>
                <c:ptCount val="1"/>
                <c:pt idx="0">
                  <c:v>Social value delievered proxy £</c:v>
                </c:pt>
              </c:strCache>
            </c:strRef>
          </c:cat>
          <c:val>
            <c:numRef>
              <c:f>Processing!$C$90</c:f>
            </c:numRef>
          </c:val>
          <c:extLst>
            <c:ext xmlns:c16="http://schemas.microsoft.com/office/drawing/2014/chart" uri="{C3380CC4-5D6E-409C-BE32-E72D297353CC}">
              <c16:uniqueId val="{00000046-6934-4B0A-BC26-D888B897A0ED}"/>
            </c:ext>
          </c:extLst>
        </c:ser>
        <c:ser>
          <c:idx val="71"/>
          <c:order val="71"/>
          <c:tx>
            <c:strRef>
              <c:f>Processing!$B$91</c:f>
            </c:strRef>
          </c:tx>
          <c:spPr>
            <a:solidFill>
              <a:schemeClr val="accent6">
                <a:lumMod val="80000"/>
                <a:lumOff val="20000"/>
              </a:schemeClr>
            </a:solidFill>
            <a:ln>
              <a:noFill/>
            </a:ln>
            <a:effectLst/>
          </c:spPr>
          <c:invertIfNegative val="0"/>
          <c:cat>
            <c:strRef>
              <c:f>Processing!$C$19</c:f>
              <c:strCache>
                <c:ptCount val="1"/>
                <c:pt idx="0">
                  <c:v>Social value delievered proxy £</c:v>
                </c:pt>
              </c:strCache>
            </c:strRef>
          </c:cat>
          <c:val>
            <c:numRef>
              <c:f>Processing!$C$91</c:f>
            </c:numRef>
          </c:val>
          <c:extLst>
            <c:ext xmlns:c16="http://schemas.microsoft.com/office/drawing/2014/chart" uri="{C3380CC4-5D6E-409C-BE32-E72D297353CC}">
              <c16:uniqueId val="{00000047-6934-4B0A-BC26-D888B897A0ED}"/>
            </c:ext>
          </c:extLst>
        </c:ser>
        <c:ser>
          <c:idx val="72"/>
          <c:order val="72"/>
          <c:tx>
            <c:strRef>
              <c:f>Processing!$B$92</c:f>
            </c:strRef>
          </c:tx>
          <c:spPr>
            <a:solidFill>
              <a:schemeClr val="accent1">
                <a:lumMod val="80000"/>
              </a:schemeClr>
            </a:solidFill>
            <a:ln>
              <a:noFill/>
            </a:ln>
            <a:effectLst/>
          </c:spPr>
          <c:invertIfNegative val="0"/>
          <c:cat>
            <c:strRef>
              <c:f>Processing!$C$19</c:f>
              <c:strCache>
                <c:ptCount val="1"/>
                <c:pt idx="0">
                  <c:v>Social value delievered proxy £</c:v>
                </c:pt>
              </c:strCache>
            </c:strRef>
          </c:cat>
          <c:val>
            <c:numRef>
              <c:f>Processing!$C$92</c:f>
            </c:numRef>
          </c:val>
          <c:extLst>
            <c:ext xmlns:c16="http://schemas.microsoft.com/office/drawing/2014/chart" uri="{C3380CC4-5D6E-409C-BE32-E72D297353CC}">
              <c16:uniqueId val="{00000048-6934-4B0A-BC26-D888B897A0ED}"/>
            </c:ext>
          </c:extLst>
        </c:ser>
        <c:ser>
          <c:idx val="73"/>
          <c:order val="73"/>
          <c:tx>
            <c:strRef>
              <c:f>Processing!$B$93</c:f>
            </c:strRef>
          </c:tx>
          <c:spPr>
            <a:solidFill>
              <a:schemeClr val="accent2">
                <a:lumMod val="80000"/>
              </a:schemeClr>
            </a:solidFill>
            <a:ln>
              <a:noFill/>
            </a:ln>
            <a:effectLst/>
          </c:spPr>
          <c:invertIfNegative val="0"/>
          <c:cat>
            <c:strRef>
              <c:f>Processing!$C$19</c:f>
              <c:strCache>
                <c:ptCount val="1"/>
                <c:pt idx="0">
                  <c:v>Social value delievered proxy £</c:v>
                </c:pt>
              </c:strCache>
            </c:strRef>
          </c:cat>
          <c:val>
            <c:numRef>
              <c:f>Processing!$C$93</c:f>
            </c:numRef>
          </c:val>
          <c:extLst>
            <c:ext xmlns:c16="http://schemas.microsoft.com/office/drawing/2014/chart" uri="{C3380CC4-5D6E-409C-BE32-E72D297353CC}">
              <c16:uniqueId val="{00000049-6934-4B0A-BC26-D888B897A0ED}"/>
            </c:ext>
          </c:extLst>
        </c:ser>
        <c:ser>
          <c:idx val="74"/>
          <c:order val="74"/>
          <c:tx>
            <c:strRef>
              <c:f>Processing!$B$94</c:f>
            </c:strRef>
          </c:tx>
          <c:spPr>
            <a:solidFill>
              <a:schemeClr val="accent3">
                <a:lumMod val="80000"/>
              </a:schemeClr>
            </a:solidFill>
            <a:ln>
              <a:noFill/>
            </a:ln>
            <a:effectLst/>
          </c:spPr>
          <c:invertIfNegative val="0"/>
          <c:cat>
            <c:strRef>
              <c:f>Processing!$C$19</c:f>
              <c:strCache>
                <c:ptCount val="1"/>
                <c:pt idx="0">
                  <c:v>Social value delievered proxy £</c:v>
                </c:pt>
              </c:strCache>
            </c:strRef>
          </c:cat>
          <c:val>
            <c:numRef>
              <c:f>Processing!$C$94</c:f>
            </c:numRef>
          </c:val>
          <c:extLst>
            <c:ext xmlns:c16="http://schemas.microsoft.com/office/drawing/2014/chart" uri="{C3380CC4-5D6E-409C-BE32-E72D297353CC}">
              <c16:uniqueId val="{0000004A-6934-4B0A-BC26-D888B897A0ED}"/>
            </c:ext>
          </c:extLst>
        </c:ser>
        <c:ser>
          <c:idx val="75"/>
          <c:order val="75"/>
          <c:tx>
            <c:strRef>
              <c:f>Processing!$B$95</c:f>
            </c:strRef>
          </c:tx>
          <c:spPr>
            <a:solidFill>
              <a:schemeClr val="accent4">
                <a:lumMod val="80000"/>
              </a:schemeClr>
            </a:solidFill>
            <a:ln>
              <a:noFill/>
            </a:ln>
            <a:effectLst/>
          </c:spPr>
          <c:invertIfNegative val="0"/>
          <c:cat>
            <c:strRef>
              <c:f>Processing!$C$19</c:f>
              <c:strCache>
                <c:ptCount val="1"/>
                <c:pt idx="0">
                  <c:v>Social value delievered proxy £</c:v>
                </c:pt>
              </c:strCache>
            </c:strRef>
          </c:cat>
          <c:val>
            <c:numRef>
              <c:f>Processing!$C$95</c:f>
            </c:numRef>
          </c:val>
          <c:extLst>
            <c:ext xmlns:c16="http://schemas.microsoft.com/office/drawing/2014/chart" uri="{C3380CC4-5D6E-409C-BE32-E72D297353CC}">
              <c16:uniqueId val="{0000004B-6934-4B0A-BC26-D888B897A0ED}"/>
            </c:ext>
          </c:extLst>
        </c:ser>
        <c:ser>
          <c:idx val="76"/>
          <c:order val="76"/>
          <c:tx>
            <c:strRef>
              <c:f>Processing!$B$96</c:f>
            </c:strRef>
          </c:tx>
          <c:spPr>
            <a:solidFill>
              <a:schemeClr val="accent5">
                <a:lumMod val="80000"/>
              </a:schemeClr>
            </a:solidFill>
            <a:ln>
              <a:noFill/>
            </a:ln>
            <a:effectLst/>
          </c:spPr>
          <c:invertIfNegative val="0"/>
          <c:cat>
            <c:strRef>
              <c:f>Processing!$C$19</c:f>
              <c:strCache>
                <c:ptCount val="1"/>
                <c:pt idx="0">
                  <c:v>Social value delievered proxy £</c:v>
                </c:pt>
              </c:strCache>
            </c:strRef>
          </c:cat>
          <c:val>
            <c:numRef>
              <c:f>Processing!$C$96</c:f>
            </c:numRef>
          </c:val>
          <c:extLst>
            <c:ext xmlns:c16="http://schemas.microsoft.com/office/drawing/2014/chart" uri="{C3380CC4-5D6E-409C-BE32-E72D297353CC}">
              <c16:uniqueId val="{0000004C-6934-4B0A-BC26-D888B897A0ED}"/>
            </c:ext>
          </c:extLst>
        </c:ser>
        <c:ser>
          <c:idx val="77"/>
          <c:order val="77"/>
          <c:tx>
            <c:strRef>
              <c:f>Processing!$B$97</c:f>
            </c:strRef>
          </c:tx>
          <c:spPr>
            <a:solidFill>
              <a:schemeClr val="accent6">
                <a:lumMod val="80000"/>
              </a:schemeClr>
            </a:solidFill>
            <a:ln>
              <a:noFill/>
            </a:ln>
            <a:effectLst/>
          </c:spPr>
          <c:invertIfNegative val="0"/>
          <c:cat>
            <c:strRef>
              <c:f>Processing!$C$19</c:f>
              <c:strCache>
                <c:ptCount val="1"/>
                <c:pt idx="0">
                  <c:v>Social value delievered proxy £</c:v>
                </c:pt>
              </c:strCache>
            </c:strRef>
          </c:cat>
          <c:val>
            <c:numRef>
              <c:f>Processing!$C$97</c:f>
            </c:numRef>
          </c:val>
          <c:extLst>
            <c:ext xmlns:c16="http://schemas.microsoft.com/office/drawing/2014/chart" uri="{C3380CC4-5D6E-409C-BE32-E72D297353CC}">
              <c16:uniqueId val="{0000004D-6934-4B0A-BC26-D888B897A0ED}"/>
            </c:ext>
          </c:extLst>
        </c:ser>
        <c:ser>
          <c:idx val="78"/>
          <c:order val="78"/>
          <c:tx>
            <c:strRef>
              <c:f>Processing!$B$98</c:f>
            </c:strRef>
          </c:tx>
          <c:spPr>
            <a:solidFill>
              <a:schemeClr val="accent1">
                <a:lumMod val="60000"/>
                <a:lumOff val="40000"/>
              </a:schemeClr>
            </a:solidFill>
            <a:ln>
              <a:noFill/>
            </a:ln>
            <a:effectLst/>
          </c:spPr>
          <c:invertIfNegative val="0"/>
          <c:cat>
            <c:strRef>
              <c:f>Processing!$C$19</c:f>
              <c:strCache>
                <c:ptCount val="1"/>
                <c:pt idx="0">
                  <c:v>Social value delievered proxy £</c:v>
                </c:pt>
              </c:strCache>
            </c:strRef>
          </c:cat>
          <c:val>
            <c:numRef>
              <c:f>Processing!$C$98</c:f>
            </c:numRef>
          </c:val>
          <c:extLst>
            <c:ext xmlns:c16="http://schemas.microsoft.com/office/drawing/2014/chart" uri="{C3380CC4-5D6E-409C-BE32-E72D297353CC}">
              <c16:uniqueId val="{0000004E-6934-4B0A-BC26-D888B897A0ED}"/>
            </c:ext>
          </c:extLst>
        </c:ser>
        <c:ser>
          <c:idx val="79"/>
          <c:order val="79"/>
          <c:tx>
            <c:strRef>
              <c:f>Processing!$B$99</c:f>
            </c:strRef>
          </c:tx>
          <c:spPr>
            <a:solidFill>
              <a:schemeClr val="accent2">
                <a:lumMod val="60000"/>
                <a:lumOff val="40000"/>
              </a:schemeClr>
            </a:solidFill>
            <a:ln>
              <a:noFill/>
            </a:ln>
            <a:effectLst/>
          </c:spPr>
          <c:invertIfNegative val="0"/>
          <c:cat>
            <c:strRef>
              <c:f>Processing!$C$19</c:f>
              <c:strCache>
                <c:ptCount val="1"/>
                <c:pt idx="0">
                  <c:v>Social value delievered proxy £</c:v>
                </c:pt>
              </c:strCache>
            </c:strRef>
          </c:cat>
          <c:val>
            <c:numRef>
              <c:f>Processing!$C$99</c:f>
            </c:numRef>
          </c:val>
          <c:extLst>
            <c:ext xmlns:c16="http://schemas.microsoft.com/office/drawing/2014/chart" uri="{C3380CC4-5D6E-409C-BE32-E72D297353CC}">
              <c16:uniqueId val="{0000004F-6934-4B0A-BC26-D888B897A0ED}"/>
            </c:ext>
          </c:extLst>
        </c:ser>
        <c:dLbls>
          <c:showLegendKey val="0"/>
          <c:showVal val="0"/>
          <c:showCatName val="0"/>
          <c:showSerName val="0"/>
          <c:showPercent val="0"/>
          <c:showBubbleSize val="0"/>
        </c:dLbls>
        <c:gapWidth val="10"/>
        <c:overlap val="100"/>
        <c:axId val="804720032"/>
        <c:axId val="804720992"/>
      </c:barChart>
      <c:catAx>
        <c:axId val="804720032"/>
        <c:scaling>
          <c:orientation val="minMax"/>
        </c:scaling>
        <c:delete val="1"/>
        <c:axPos val="l"/>
        <c:numFmt formatCode="General" sourceLinked="1"/>
        <c:majorTickMark val="none"/>
        <c:minorTickMark val="none"/>
        <c:tickLblPos val="nextTo"/>
        <c:crossAx val="804720992"/>
        <c:crosses val="autoZero"/>
        <c:auto val="1"/>
        <c:lblAlgn val="ctr"/>
        <c:lblOffset val="100"/>
        <c:noMultiLvlLbl val="0"/>
      </c:catAx>
      <c:valAx>
        <c:axId val="804720992"/>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4720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3" Type="http://schemas.openxmlformats.org/officeDocument/2006/relationships/image" Target="../media/image9.svg"/><Relationship Id="rId2" Type="http://schemas.openxmlformats.org/officeDocument/2006/relationships/image" Target="../media/image8.png"/><Relationship Id="rId1" Type="http://schemas.openxmlformats.org/officeDocument/2006/relationships/hyperlink" Target="#Instructions!A1"/></Relationships>
</file>

<file path=xl/drawings/_rels/drawing3.xml.rels><?xml version="1.0" encoding="UTF-8" standalone="yes"?>
<Relationships xmlns="http://schemas.openxmlformats.org/package/2006/relationships"><Relationship Id="rId3" Type="http://schemas.openxmlformats.org/officeDocument/2006/relationships/image" Target="../media/image11.svg"/><Relationship Id="rId2" Type="http://schemas.openxmlformats.org/officeDocument/2006/relationships/image" Target="../media/image10.png"/><Relationship Id="rId1" Type="http://schemas.openxmlformats.org/officeDocument/2006/relationships/hyperlink" Target="#Instructions!A1"/></Relationships>
</file>

<file path=xl/drawings/_rels/drawing4.xml.rels><?xml version="1.0" encoding="UTF-8" standalone="yes"?>
<Relationships xmlns="http://schemas.openxmlformats.org/package/2006/relationships"><Relationship Id="rId3" Type="http://schemas.openxmlformats.org/officeDocument/2006/relationships/image" Target="../media/image9.svg"/><Relationship Id="rId2" Type="http://schemas.openxmlformats.org/officeDocument/2006/relationships/image" Target="../media/image8.png"/><Relationship Id="rId1" Type="http://schemas.openxmlformats.org/officeDocument/2006/relationships/hyperlink" Target="#Instructions!A1"/></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4.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3.svg"/><Relationship Id="rId5" Type="http://schemas.openxmlformats.org/officeDocument/2006/relationships/image" Target="../media/image12.png"/><Relationship Id="rId4" Type="http://schemas.openxmlformats.org/officeDocument/2006/relationships/hyperlink" Target="#Instructions!A1"/></Relationships>
</file>

<file path=xl/drawings/_rels/drawing6.xml.rels><?xml version="1.0" encoding="UTF-8" standalone="yes"?>
<Relationships xmlns="http://schemas.openxmlformats.org/package/2006/relationships"><Relationship Id="rId3" Type="http://schemas.openxmlformats.org/officeDocument/2006/relationships/image" Target="../media/image15.svg"/><Relationship Id="rId2" Type="http://schemas.openxmlformats.org/officeDocument/2006/relationships/image" Target="../media/image14.png"/><Relationship Id="rId1" Type="http://schemas.openxmlformats.org/officeDocument/2006/relationships/hyperlink" Target="#Instructions!A1"/></Relationships>
</file>

<file path=xl/drawings/_rels/drawing7.xml.rels><?xml version="1.0" encoding="UTF-8" standalone="yes"?>
<Relationships xmlns="http://schemas.openxmlformats.org/package/2006/relationships"><Relationship Id="rId3" Type="http://schemas.openxmlformats.org/officeDocument/2006/relationships/image" Target="../media/image9.svg"/><Relationship Id="rId2" Type="http://schemas.openxmlformats.org/officeDocument/2006/relationships/image" Target="../media/image8.png"/><Relationship Id="rId1" Type="http://schemas.openxmlformats.org/officeDocument/2006/relationships/hyperlink" Target="#Instructions!A1"/></Relationships>
</file>

<file path=xl/drawings/_rels/drawing8.xml.rels><?xml version="1.0" encoding="UTF-8" standalone="yes"?>
<Relationships xmlns="http://schemas.openxmlformats.org/package/2006/relationships"><Relationship Id="rId3" Type="http://schemas.openxmlformats.org/officeDocument/2006/relationships/image" Target="../media/image9.svg"/><Relationship Id="rId2" Type="http://schemas.openxmlformats.org/officeDocument/2006/relationships/image" Target="../media/image8.png"/><Relationship Id="rId1" Type="http://schemas.openxmlformats.org/officeDocument/2006/relationships/hyperlink" Target="#Instructions!A1"/></Relationships>
</file>

<file path=xl/drawings/_rels/vmlDrawing1.v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editAs="oneCell">
    <xdr:from>
      <xdr:col>0</xdr:col>
      <xdr:colOff>148590</xdr:colOff>
      <xdr:row>1</xdr:row>
      <xdr:rowOff>9525</xdr:rowOff>
    </xdr:from>
    <xdr:to>
      <xdr:col>0</xdr:col>
      <xdr:colOff>571500</xdr:colOff>
      <xdr:row>2</xdr:row>
      <xdr:rowOff>98681</xdr:rowOff>
    </xdr:to>
    <xdr:pic>
      <xdr:nvPicPr>
        <xdr:cNvPr id="10" name="Graphic 4" descr="Information with solid fill">
          <a:extLst>
            <a:ext uri="{FF2B5EF4-FFF2-40B4-BE49-F238E27FC236}">
              <a16:creationId xmlns:a16="http://schemas.microsoft.com/office/drawing/2014/main" id="{2C6BC245-F377-F5E6-8A10-68ABFA06A38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48590" y="190500"/>
          <a:ext cx="422910" cy="420626"/>
        </a:xfrm>
        <a:prstGeom prst="rect">
          <a:avLst/>
        </a:prstGeom>
      </xdr:spPr>
    </xdr:pic>
    <xdr:clientData/>
  </xdr:twoCellAnchor>
  <xdr:twoCellAnchor editAs="oneCell">
    <xdr:from>
      <xdr:col>1</xdr:col>
      <xdr:colOff>102640</xdr:colOff>
      <xdr:row>134</xdr:row>
      <xdr:rowOff>165461</xdr:rowOff>
    </xdr:from>
    <xdr:to>
      <xdr:col>3</xdr:col>
      <xdr:colOff>0</xdr:colOff>
      <xdr:row>145</xdr:row>
      <xdr:rowOff>0</xdr:rowOff>
    </xdr:to>
    <xdr:pic>
      <xdr:nvPicPr>
        <xdr:cNvPr id="2" name="Picture 1">
          <a:extLst>
            <a:ext uri="{FF2B5EF4-FFF2-40B4-BE49-F238E27FC236}">
              <a16:creationId xmlns:a16="http://schemas.microsoft.com/office/drawing/2014/main" id="{FDF0AF85-3D52-A54E-0794-C2AF1D99B15F}"/>
            </a:ext>
          </a:extLst>
        </xdr:cNvPr>
        <xdr:cNvPicPr>
          <a:picLocks noChangeAspect="1"/>
        </xdr:cNvPicPr>
      </xdr:nvPicPr>
      <xdr:blipFill>
        <a:blip xmlns:r="http://schemas.openxmlformats.org/officeDocument/2006/relationships" r:embed="rId3"/>
        <a:stretch>
          <a:fillRect/>
        </a:stretch>
      </xdr:blipFill>
      <xdr:spPr>
        <a:xfrm>
          <a:off x="769390" y="23911286"/>
          <a:ext cx="1640435" cy="182526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1</xdr:colOff>
          <xdr:row>107</xdr:row>
          <xdr:rowOff>0</xdr:rowOff>
        </xdr:from>
        <xdr:to>
          <xdr:col>5</xdr:col>
          <xdr:colOff>0</xdr:colOff>
          <xdr:row>111</xdr:row>
          <xdr:rowOff>16340</xdr:rowOff>
        </xdr:to>
        <xdr:pic>
          <xdr:nvPicPr>
            <xdr:cNvPr id="6" name="Picture 5">
              <a:extLst>
                <a:ext uri="{FF2B5EF4-FFF2-40B4-BE49-F238E27FC236}">
                  <a16:creationId xmlns:a16="http://schemas.microsoft.com/office/drawing/2014/main" id="{FB6007A4-0F81-7150-E658-8D6D0174D1E5}"/>
                </a:ext>
              </a:extLst>
            </xdr:cNvPr>
            <xdr:cNvPicPr>
              <a:picLocks noChangeAspect="1" noChangeArrowheads="1"/>
              <a:extLst>
                <a:ext uri="{84589F7E-364E-4C9E-8A38-B11213B215E9}">
                  <a14:cameraTool cellRange="'2 - Monitoring'!$I$14:$T$16" spid="_x0000_s1167"/>
                </a:ext>
              </a:extLst>
            </xdr:cNvPicPr>
          </xdr:nvPicPr>
          <xdr:blipFill>
            <a:blip xmlns:r="http://schemas.openxmlformats.org/officeDocument/2006/relationships" r:embed="rId4"/>
            <a:srcRect/>
            <a:stretch>
              <a:fillRect/>
            </a:stretch>
          </xdr:blipFill>
          <xdr:spPr bwMode="auto">
            <a:xfrm>
              <a:off x="933451" y="18954750"/>
              <a:ext cx="7277099" cy="73643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13</xdr:col>
      <xdr:colOff>45720</xdr:colOff>
      <xdr:row>0</xdr:row>
      <xdr:rowOff>53340</xdr:rowOff>
    </xdr:from>
    <xdr:to>
      <xdr:col>15</xdr:col>
      <xdr:colOff>262914</xdr:colOff>
      <xdr:row>3</xdr:row>
      <xdr:rowOff>66560</xdr:rowOff>
    </xdr:to>
    <xdr:grpSp>
      <xdr:nvGrpSpPr>
        <xdr:cNvPr id="3" name="Group 2">
          <a:extLst>
            <a:ext uri="{FF2B5EF4-FFF2-40B4-BE49-F238E27FC236}">
              <a16:creationId xmlns:a16="http://schemas.microsoft.com/office/drawing/2014/main" id="{2FC16D1F-B56C-43B8-943F-E06301EABDF1}"/>
            </a:ext>
          </a:extLst>
        </xdr:cNvPr>
        <xdr:cNvGrpSpPr/>
      </xdr:nvGrpSpPr>
      <xdr:grpSpPr>
        <a:xfrm>
          <a:off x="17495520" y="53340"/>
          <a:ext cx="1722144" cy="699020"/>
          <a:chOff x="368616" y="4914738"/>
          <a:chExt cx="3175032" cy="1439763"/>
        </a:xfrm>
      </xdr:grpSpPr>
      <xdr:grpSp>
        <xdr:nvGrpSpPr>
          <xdr:cNvPr id="4" name="Group 3">
            <a:extLst>
              <a:ext uri="{FF2B5EF4-FFF2-40B4-BE49-F238E27FC236}">
                <a16:creationId xmlns:a16="http://schemas.microsoft.com/office/drawing/2014/main" id="{D10EF670-0A89-B581-6D44-5D6E60A9E219}"/>
              </a:ext>
            </a:extLst>
          </xdr:cNvPr>
          <xdr:cNvGrpSpPr/>
        </xdr:nvGrpSpPr>
        <xdr:grpSpPr>
          <a:xfrm>
            <a:off x="368616" y="4914738"/>
            <a:ext cx="3175032" cy="1439763"/>
            <a:chOff x="333892" y="4451750"/>
            <a:chExt cx="3175032" cy="1439763"/>
          </a:xfrm>
        </xdr:grpSpPr>
        <xdr:pic>
          <xdr:nvPicPr>
            <xdr:cNvPr id="7" name="Picture 6" descr="Go to the CCS homepage">
              <a:extLst>
                <a:ext uri="{FF2B5EF4-FFF2-40B4-BE49-F238E27FC236}">
                  <a16:creationId xmlns:a16="http://schemas.microsoft.com/office/drawing/2014/main" id="{4FE5CEFA-C6ED-5930-C5E1-24A27F31CCC3}"/>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114472" y="4618470"/>
              <a:ext cx="1394452" cy="1162717"/>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8" name="Oval 7">
              <a:extLst>
                <a:ext uri="{FF2B5EF4-FFF2-40B4-BE49-F238E27FC236}">
                  <a16:creationId xmlns:a16="http://schemas.microsoft.com/office/drawing/2014/main" id="{E8035797-13CC-E7EE-C211-A012A7824833}"/>
                </a:ext>
              </a:extLst>
            </xdr:cNvPr>
            <xdr:cNvSpPr/>
          </xdr:nvSpPr>
          <xdr:spPr>
            <a:xfrm>
              <a:off x="333892" y="4451750"/>
              <a:ext cx="1506481" cy="1439763"/>
            </a:xfrm>
            <a:prstGeom prst="ellipse">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GB"/>
              </a:defPPr>
              <a:lvl1pPr algn="l" defTabSz="457200" rtl="0" eaLnBrk="0" fontAlgn="base" hangingPunct="0">
                <a:spcBef>
                  <a:spcPct val="0"/>
                </a:spcBef>
                <a:spcAft>
                  <a:spcPct val="0"/>
                </a:spcAft>
                <a:defRPr kern="1200">
                  <a:solidFill>
                    <a:schemeClr val="lt1"/>
                  </a:solidFill>
                  <a:latin typeface="+mn-lt"/>
                  <a:ea typeface="+mn-ea"/>
                  <a:cs typeface="+mn-cs"/>
                </a:defRPr>
              </a:lvl1pPr>
              <a:lvl2pPr marL="457200" algn="l" defTabSz="457200" rtl="0" eaLnBrk="0" fontAlgn="base" hangingPunct="0">
                <a:spcBef>
                  <a:spcPct val="0"/>
                </a:spcBef>
                <a:spcAft>
                  <a:spcPct val="0"/>
                </a:spcAft>
                <a:defRPr kern="1200">
                  <a:solidFill>
                    <a:schemeClr val="lt1"/>
                  </a:solidFill>
                  <a:latin typeface="+mn-lt"/>
                  <a:ea typeface="+mn-ea"/>
                  <a:cs typeface="+mn-cs"/>
                </a:defRPr>
              </a:lvl2pPr>
              <a:lvl3pPr marL="914400" algn="l" defTabSz="457200" rtl="0" eaLnBrk="0" fontAlgn="base" hangingPunct="0">
                <a:spcBef>
                  <a:spcPct val="0"/>
                </a:spcBef>
                <a:spcAft>
                  <a:spcPct val="0"/>
                </a:spcAft>
                <a:defRPr kern="1200">
                  <a:solidFill>
                    <a:schemeClr val="lt1"/>
                  </a:solidFill>
                  <a:latin typeface="+mn-lt"/>
                  <a:ea typeface="+mn-ea"/>
                  <a:cs typeface="+mn-cs"/>
                </a:defRPr>
              </a:lvl3pPr>
              <a:lvl4pPr marL="1371600" algn="l" defTabSz="457200" rtl="0" eaLnBrk="0" fontAlgn="base" hangingPunct="0">
                <a:spcBef>
                  <a:spcPct val="0"/>
                </a:spcBef>
                <a:spcAft>
                  <a:spcPct val="0"/>
                </a:spcAft>
                <a:defRPr kern="1200">
                  <a:solidFill>
                    <a:schemeClr val="lt1"/>
                  </a:solidFill>
                  <a:latin typeface="+mn-lt"/>
                  <a:ea typeface="+mn-ea"/>
                  <a:cs typeface="+mn-cs"/>
                </a:defRPr>
              </a:lvl4pPr>
              <a:lvl5pPr marL="1828800" algn="l" defTabSz="457200"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GB"/>
            </a:p>
          </xdr:txBody>
        </xdr:sp>
      </xdr:grpSp>
      <xdr:pic>
        <xdr:nvPicPr>
          <xdr:cNvPr id="5" name="Picture 4" descr="A green and blue sign with white text&#10;&#10;Description automatically generated">
            <a:extLst>
              <a:ext uri="{FF2B5EF4-FFF2-40B4-BE49-F238E27FC236}">
                <a16:creationId xmlns:a16="http://schemas.microsoft.com/office/drawing/2014/main" id="{33BF0127-DD74-45B1-6443-E8695E3621C1}"/>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0354" t="19672" r="11197" b="15800"/>
          <a:stretch/>
        </xdr:blipFill>
        <xdr:spPr>
          <a:xfrm>
            <a:off x="556008" y="5210123"/>
            <a:ext cx="1131730" cy="905385"/>
          </a:xfrm>
          <a:prstGeom prst="rect">
            <a:avLst/>
          </a:prstGeom>
        </xdr:spPr>
      </xdr:pic>
    </xdr:grpSp>
    <xdr:clientData/>
  </xdr:twoCellAnchor>
  <xdr:twoCellAnchor editAs="oneCell">
    <xdr:from>
      <xdr:col>7</xdr:col>
      <xdr:colOff>137160</xdr:colOff>
      <xdr:row>39</xdr:row>
      <xdr:rowOff>45720</xdr:rowOff>
    </xdr:from>
    <xdr:to>
      <xdr:col>11</xdr:col>
      <xdr:colOff>2849880</xdr:colOff>
      <xdr:row>42</xdr:row>
      <xdr:rowOff>150177</xdr:rowOff>
    </xdr:to>
    <xdr:pic>
      <xdr:nvPicPr>
        <xdr:cNvPr id="9" name="Picture 8" descr="A black and white logo&#10;&#10;Description automatically generated">
          <a:extLst>
            <a:ext uri="{FF2B5EF4-FFF2-40B4-BE49-F238E27FC236}">
              <a16:creationId xmlns:a16="http://schemas.microsoft.com/office/drawing/2014/main" id="{31ABF7F5-333F-4977-BE4F-5D8A7691100A}"/>
            </a:ext>
          </a:extLst>
        </xdr:cNvPr>
        <xdr:cNvPicPr>
          <a:picLocks noChangeAspect="1"/>
        </xdr:cNvPicPr>
      </xdr:nvPicPr>
      <xdr:blipFill>
        <a:blip xmlns:r="http://schemas.openxmlformats.org/officeDocument/2006/relationships" r:embed="rId7"/>
        <a:stretch>
          <a:fillRect/>
        </a:stretch>
      </xdr:blipFill>
      <xdr:spPr>
        <a:xfrm>
          <a:off x="9296400" y="7124700"/>
          <a:ext cx="4655820" cy="6530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457200</xdr:colOff>
      <xdr:row>2</xdr:row>
      <xdr:rowOff>136219</xdr:rowOff>
    </xdr:to>
    <xdr:pic>
      <xdr:nvPicPr>
        <xdr:cNvPr id="2" name="Graphic 1" descr="Caret Left with solid fill">
          <a:hlinkClick xmlns:r="http://schemas.openxmlformats.org/officeDocument/2006/relationships" r:id="rId1"/>
          <a:extLst>
            <a:ext uri="{FF2B5EF4-FFF2-40B4-BE49-F238E27FC236}">
              <a16:creationId xmlns:a16="http://schemas.microsoft.com/office/drawing/2014/main" id="{8C4939ED-54A8-4F5A-A681-3D8165B8F14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0" y="180975"/>
          <a:ext cx="457200" cy="4600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457200</xdr:colOff>
      <xdr:row>2</xdr:row>
      <xdr:rowOff>136219</xdr:rowOff>
    </xdr:to>
    <xdr:pic>
      <xdr:nvPicPr>
        <xdr:cNvPr id="2" name="Graphic 1" descr="Caret Left with solid fill">
          <a:hlinkClick xmlns:r="http://schemas.openxmlformats.org/officeDocument/2006/relationships" r:id="rId1"/>
          <a:extLst>
            <a:ext uri="{FF2B5EF4-FFF2-40B4-BE49-F238E27FC236}">
              <a16:creationId xmlns:a16="http://schemas.microsoft.com/office/drawing/2014/main" id="{A0F3217B-A7A1-46CC-8F98-1F30FF04274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0" y="180975"/>
          <a:ext cx="457200" cy="46006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457200</xdr:colOff>
      <xdr:row>2</xdr:row>
      <xdr:rowOff>132409</xdr:rowOff>
    </xdr:to>
    <xdr:pic>
      <xdr:nvPicPr>
        <xdr:cNvPr id="2" name="Graphic 1" descr="Caret Left with solid fill">
          <a:hlinkClick xmlns:r="http://schemas.openxmlformats.org/officeDocument/2006/relationships" r:id="rId1"/>
          <a:extLst>
            <a:ext uri="{FF2B5EF4-FFF2-40B4-BE49-F238E27FC236}">
              <a16:creationId xmlns:a16="http://schemas.microsoft.com/office/drawing/2014/main" id="{02DA703F-EE8E-494E-9925-BD425934882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0" y="180975"/>
          <a:ext cx="457200" cy="4600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49</xdr:row>
      <xdr:rowOff>0</xdr:rowOff>
    </xdr:from>
    <xdr:to>
      <xdr:col>11</xdr:col>
      <xdr:colOff>1257299</xdr:colOff>
      <xdr:row>62</xdr:row>
      <xdr:rowOff>0</xdr:rowOff>
    </xdr:to>
    <xdr:graphicFrame macro="">
      <xdr:nvGraphicFramePr>
        <xdr:cNvPr id="7" name="Chart 1">
          <a:extLst>
            <a:ext uri="{FF2B5EF4-FFF2-40B4-BE49-F238E27FC236}">
              <a16:creationId xmlns:a16="http://schemas.microsoft.com/office/drawing/2014/main" id="{E47FB766-C9C1-4423-898D-B21C548433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xdr:colOff>
      <xdr:row>31</xdr:row>
      <xdr:rowOff>0</xdr:rowOff>
    </xdr:from>
    <xdr:to>
      <xdr:col>12</xdr:col>
      <xdr:colOff>1</xdr:colOff>
      <xdr:row>45</xdr:row>
      <xdr:rowOff>175259</xdr:rowOff>
    </xdr:to>
    <xdr:graphicFrame macro="">
      <xdr:nvGraphicFramePr>
        <xdr:cNvPr id="6" name="Chart 5">
          <a:extLst>
            <a:ext uri="{FF2B5EF4-FFF2-40B4-BE49-F238E27FC236}">
              <a16:creationId xmlns:a16="http://schemas.microsoft.com/office/drawing/2014/main" id="{43806AFC-5B8C-4C43-B08E-FEB095D118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0</xdr:colOff>
      <xdr:row>7</xdr:row>
      <xdr:rowOff>1</xdr:rowOff>
    </xdr:from>
    <xdr:to>
      <xdr:col>12</xdr:col>
      <xdr:colOff>0</xdr:colOff>
      <xdr:row>17</xdr:row>
      <xdr:rowOff>0</xdr:rowOff>
    </xdr:to>
    <xdr:graphicFrame macro="">
      <xdr:nvGraphicFramePr>
        <xdr:cNvPr id="8" name="Chart 7">
          <a:extLst>
            <a:ext uri="{FF2B5EF4-FFF2-40B4-BE49-F238E27FC236}">
              <a16:creationId xmlns:a16="http://schemas.microsoft.com/office/drawing/2014/main" id="{DFC9B2BB-FAD7-425A-B7D9-653FD5FB94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1</xdr:col>
      <xdr:colOff>3809</xdr:colOff>
      <xdr:row>49</xdr:row>
      <xdr:rowOff>0</xdr:rowOff>
    </xdr:from>
    <xdr:to>
      <xdr:col>3</xdr:col>
      <xdr:colOff>3809</xdr:colOff>
      <xdr:row>62</xdr:row>
      <xdr:rowOff>0</xdr:rowOff>
    </xdr:to>
    <mc:AlternateContent xmlns:mc="http://schemas.openxmlformats.org/markup-compatibility/2006" xmlns:sle15="http://schemas.microsoft.com/office/drawing/2012/slicer">
      <mc:Choice Requires="sle15">
        <xdr:graphicFrame macro="">
          <xdr:nvGraphicFramePr>
            <xdr:cNvPr id="5" name="RAG 1">
              <a:extLst>
                <a:ext uri="{FF2B5EF4-FFF2-40B4-BE49-F238E27FC236}">
                  <a16:creationId xmlns:a16="http://schemas.microsoft.com/office/drawing/2014/main" id="{58169909-FCBE-45A3-8C62-766B734FAFA4}"/>
                </a:ext>
              </a:extLst>
            </xdr:cNvPr>
            <xdr:cNvGraphicFramePr/>
          </xdr:nvGraphicFramePr>
          <xdr:xfrm>
            <a:off x="0" y="0"/>
            <a:ext cx="0" cy="0"/>
          </xdr:xfrm>
          <a:graphic>
            <a:graphicData uri="http://schemas.microsoft.com/office/drawing/2010/slicer">
              <sle:slicer xmlns:sle="http://schemas.microsoft.com/office/drawing/2010/slicer" name="RAG 1"/>
            </a:graphicData>
          </a:graphic>
        </xdr:graphicFrame>
      </mc:Choice>
      <mc:Fallback xmlns="">
        <xdr:sp macro="" textlink="">
          <xdr:nvSpPr>
            <xdr:cNvPr id="0" name=""/>
            <xdr:cNvSpPr>
              <a:spLocks noTextEdit="1"/>
            </xdr:cNvSpPr>
          </xdr:nvSpPr>
          <xdr:spPr>
            <a:xfrm>
              <a:off x="670559" y="8867775"/>
              <a:ext cx="2543175" cy="2352675"/>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0</xdr:colOff>
      <xdr:row>23</xdr:row>
      <xdr:rowOff>0</xdr:rowOff>
    </xdr:from>
    <xdr:to>
      <xdr:col>3</xdr:col>
      <xdr:colOff>0</xdr:colOff>
      <xdr:row>46</xdr:row>
      <xdr:rowOff>0</xdr:rowOff>
    </xdr:to>
    <mc:AlternateContent xmlns:mc="http://schemas.openxmlformats.org/markup-compatibility/2006" xmlns:sle15="http://schemas.microsoft.com/office/drawing/2012/slicer">
      <mc:Choice Requires="sle15">
        <xdr:graphicFrame macro="">
          <xdr:nvGraphicFramePr>
            <xdr:cNvPr id="11" name="Theme">
              <a:extLst>
                <a:ext uri="{FF2B5EF4-FFF2-40B4-BE49-F238E27FC236}">
                  <a16:creationId xmlns:a16="http://schemas.microsoft.com/office/drawing/2014/main" id="{7BF55583-19C2-4B10-938E-51583ABDFFD6}"/>
                </a:ext>
              </a:extLst>
            </xdr:cNvPr>
            <xdr:cNvGraphicFramePr/>
          </xdr:nvGraphicFramePr>
          <xdr:xfrm>
            <a:off x="0" y="0"/>
            <a:ext cx="0" cy="0"/>
          </xdr:xfrm>
          <a:graphic>
            <a:graphicData uri="http://schemas.microsoft.com/office/drawing/2010/slicer">
              <sle:slicer xmlns:sle="http://schemas.microsoft.com/office/drawing/2010/slicer" name="Theme"/>
            </a:graphicData>
          </a:graphic>
        </xdr:graphicFrame>
      </mc:Choice>
      <mc:Fallback xmlns="">
        <xdr:sp macro="" textlink="">
          <xdr:nvSpPr>
            <xdr:cNvPr id="0" name=""/>
            <xdr:cNvSpPr>
              <a:spLocks noTextEdit="1"/>
            </xdr:cNvSpPr>
          </xdr:nvSpPr>
          <xdr:spPr>
            <a:xfrm>
              <a:off x="666750" y="4267200"/>
              <a:ext cx="2543175" cy="4162425"/>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0</xdr:col>
      <xdr:colOff>0</xdr:colOff>
      <xdr:row>1</xdr:row>
      <xdr:rowOff>0</xdr:rowOff>
    </xdr:from>
    <xdr:to>
      <xdr:col>0</xdr:col>
      <xdr:colOff>457200</xdr:colOff>
      <xdr:row>2</xdr:row>
      <xdr:rowOff>132409</xdr:rowOff>
    </xdr:to>
    <xdr:pic>
      <xdr:nvPicPr>
        <xdr:cNvPr id="4" name="Graphic 3" descr="Caret Left with solid fill">
          <a:hlinkClick xmlns:r="http://schemas.openxmlformats.org/officeDocument/2006/relationships" r:id="rId4"/>
          <a:extLst>
            <a:ext uri="{FF2B5EF4-FFF2-40B4-BE49-F238E27FC236}">
              <a16:creationId xmlns:a16="http://schemas.microsoft.com/office/drawing/2014/main" id="{B0AF9A6D-8CF8-43CB-AD65-328E55879CF2}"/>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0" y="180975"/>
          <a:ext cx="457200" cy="460069"/>
        </a:xfrm>
        <a:prstGeom prst="rect">
          <a:avLst/>
        </a:prstGeom>
      </xdr:spPr>
    </xdr:pic>
    <xdr:clientData/>
  </xdr:twoCellAnchor>
  <xdr:twoCellAnchor>
    <xdr:from>
      <xdr:col>4</xdr:col>
      <xdr:colOff>0</xdr:colOff>
      <xdr:row>23</xdr:row>
      <xdr:rowOff>0</xdr:rowOff>
    </xdr:from>
    <xdr:to>
      <xdr:col>12</xdr:col>
      <xdr:colOff>0</xdr:colOff>
      <xdr:row>31</xdr:row>
      <xdr:rowOff>0</xdr:rowOff>
    </xdr:to>
    <xdr:graphicFrame macro="">
      <xdr:nvGraphicFramePr>
        <xdr:cNvPr id="2" name="Chart 1">
          <a:extLst>
            <a:ext uri="{FF2B5EF4-FFF2-40B4-BE49-F238E27FC236}">
              <a16:creationId xmlns:a16="http://schemas.microsoft.com/office/drawing/2014/main" id="{D2FBA31F-6F78-4E76-BB37-591689403C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457200</xdr:colOff>
      <xdr:row>2</xdr:row>
      <xdr:rowOff>136219</xdr:rowOff>
    </xdr:to>
    <xdr:pic>
      <xdr:nvPicPr>
        <xdr:cNvPr id="2" name="Graphic 1" descr="Caret Left with solid fill">
          <a:hlinkClick xmlns:r="http://schemas.openxmlformats.org/officeDocument/2006/relationships" r:id="rId1"/>
          <a:extLst>
            <a:ext uri="{FF2B5EF4-FFF2-40B4-BE49-F238E27FC236}">
              <a16:creationId xmlns:a16="http://schemas.microsoft.com/office/drawing/2014/main" id="{2B66272E-D567-4D98-885C-0C34BB14116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0" y="180975"/>
          <a:ext cx="457200" cy="46006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457200</xdr:colOff>
      <xdr:row>2</xdr:row>
      <xdr:rowOff>136219</xdr:rowOff>
    </xdr:to>
    <xdr:pic>
      <xdr:nvPicPr>
        <xdr:cNvPr id="2" name="Graphic 1" descr="Caret Left with solid fill">
          <a:hlinkClick xmlns:r="http://schemas.openxmlformats.org/officeDocument/2006/relationships" r:id="rId1"/>
          <a:extLst>
            <a:ext uri="{FF2B5EF4-FFF2-40B4-BE49-F238E27FC236}">
              <a16:creationId xmlns:a16="http://schemas.microsoft.com/office/drawing/2014/main" id="{7DA04BA3-59CE-4CF5-A243-18706C1EB4A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0" y="180975"/>
          <a:ext cx="457200" cy="46006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457200</xdr:colOff>
      <xdr:row>2</xdr:row>
      <xdr:rowOff>132409</xdr:rowOff>
    </xdr:to>
    <xdr:pic>
      <xdr:nvPicPr>
        <xdr:cNvPr id="2" name="Graphic 1" descr="Caret Left with solid fill">
          <a:hlinkClick xmlns:r="http://schemas.openxmlformats.org/officeDocument/2006/relationships" r:id="rId1"/>
          <a:extLst>
            <a:ext uri="{FF2B5EF4-FFF2-40B4-BE49-F238E27FC236}">
              <a16:creationId xmlns:a16="http://schemas.microsoft.com/office/drawing/2014/main" id="{13EC4689-5A82-4639-B104-3EFE3A9A90B1}"/>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0" y="180975"/>
          <a:ext cx="457200" cy="46006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localpartnershipsllp.sharepoint.com/sites/CrossUnits/Documents/Data%20Analytics/Projects/01_Active/51_CMPP_Social_Value/working/Social%20Value%20-%20Organisation.xlsx" TargetMode="External"/><Relationship Id="rId1" Type="http://schemas.openxmlformats.org/officeDocument/2006/relationships/externalLinkPath" Target="/sites/CrossUnits/Documents/Data%20Analytics/Projects/01_Active/51_CMPP_Social_Value/working/Social%20Value%20-%20Organisa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tion"/>
      <sheetName val="1 - Input"/>
      <sheetName val="2 - Monitoring"/>
      <sheetName val="3 - Value Collection"/>
      <sheetName val="4 - Dashboard"/>
      <sheetName val="Process"/>
      <sheetName val="Ref"/>
    </sheetNames>
    <sheetDataSet>
      <sheetData sheetId="0"/>
      <sheetData sheetId="1"/>
      <sheetData sheetId="2"/>
      <sheetData sheetId="3"/>
      <sheetData sheetId="4"/>
      <sheetData sheetId="5"/>
      <sheetData sheetId="6">
        <row r="7">
          <cell r="H7">
            <v>4</v>
          </cell>
        </row>
      </sheetData>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AG" xr10:uid="{0A4A3ACB-9626-4121-B005-409BF32BFF3B}" sourceName="RAG">
  <extLst>
    <x:ext xmlns:x15="http://schemas.microsoft.com/office/spreadsheetml/2010/11/main" uri="{2F2917AC-EB37-4324-AD4E-5DD8C200BD13}">
      <x15:tableSlicerCache tableId="3" column="1"/>
    </x:ex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heme" xr10:uid="{FEC3BA79-26B8-404F-AA45-3786DA505E59}" sourceName="Theme">
  <extLst>
    <x:ext xmlns:x15="http://schemas.microsoft.com/office/spreadsheetml/2010/11/main" uri="{2F2917AC-EB37-4324-AD4E-5DD8C200BD13}">
      <x15:tableSlicerCache tableId="4" column="1"/>
    </x:ex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AG 1" xr10:uid="{5B59CA1E-B5D3-4FC8-8A2A-5CF53CBC5C7F}" cache="Slicer_RAG" caption="RAG" showCaption="0" style="SlicerStyleDark4" rowHeight="234950"/>
  <slicer name="Theme" xr10:uid="{BDCFA845-8D18-442D-B0E0-4674BFC0607A}" cache="Slicer_Theme" caption="Theme" showCaption="0" style="SlicerStyleDark4" rowHeight="2349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5483801-E308-4BF5-951C-F073BE26C799}" name="measures" displayName="measures" ref="B12:H100" totalsRowShown="0" headerRowDxfId="88" dataDxfId="87">
  <autoFilter ref="B12:H100" xr:uid="{A5483801-E308-4BF5-951C-F073BE26C799}"/>
  <tableColumns count="7">
    <tableColumn id="1" xr3:uid="{7512F7D3-D36F-4C15-A463-B92C23A0481B}" name="Measure" dataDxfId="86"/>
    <tableColumn id="2" xr3:uid="{A9B838D4-A2C7-43DB-81E0-B2AF767B8ECD}" name="Units" dataDxfId="85"/>
    <tableColumn id="3" xr3:uid="{3017F3D3-878C-440B-BEAD-8324AEFADA13}" name="Social Value proxy" dataDxfId="84"/>
    <tableColumn id="4" xr3:uid="{8F847DCC-7BF5-4866-B867-6C2E1C6D36F5}" name="Theme" dataDxfId="83"/>
    <tableColumn id="5" xr3:uid="{4E03708D-9100-4870-96FB-26061A84492F}" name="Outcome" dataDxfId="82"/>
    <tableColumn id="6" xr3:uid="{7EBED696-D2B8-4A78-95B1-04D5DD6D4766}" name="Reference" dataDxfId="81"/>
    <tableColumn id="7" xr3:uid="{14950E0A-1BCC-4B5B-954A-079B405CB19C}" name="Standard Council Measure?" dataDxfId="80"/>
  </tableColumns>
  <tableStyleInfo name="TableStyleLight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65EFB43-B797-4B09-96A1-9428273BF4A8}" name="contract" displayName="contract" ref="B16:L49" totalsRowShown="0" headerRowDxfId="79" dataDxfId="78">
  <autoFilter ref="B16:L49" xr:uid="{965EFB43-B797-4B09-96A1-9428273BF4A8}"/>
  <tableColumns count="11">
    <tableColumn id="1" xr3:uid="{184EA055-6812-4890-9C4F-B0D61CF8EFEB}" name="Social Value Measures" dataDxfId="77"/>
    <tableColumn id="2" xr3:uid="{AC43BABE-B8D0-4A1D-8069-B6D0354AF707}" name="Council standard measure?" dataDxfId="76">
      <calculatedColumnFormula>_xlfn.XLOOKUP(contract[[#This Row],[Social Value Measures]],measures[Measure],measures[Standard Council Measure?],"")</calculatedColumnFormula>
    </tableColumn>
    <tableColumn id="3" xr3:uid="{D0E6D04E-50B5-4B5B-8064-389AF717DCC2}" name="Reporting Frequency" dataDxfId="75">
      <calculatedColumnFormula xml:space="preserve"> IF(contract[[#This Row],[Council standard measure?]]&lt;&gt;"",reporting_frequency,"")</calculatedColumnFormula>
    </tableColumn>
    <tableColumn id="4" xr3:uid="{83228470-A19D-48AE-95C6-A1230D76BC49}" name="Total Supplier Commitment (Units)" dataDxfId="74"/>
    <tableColumn id="5" xr3:uid="{4FE47A36-381C-4803-A715-8CCFB743C4A6}" name="Units" dataDxfId="73">
      <calculatedColumnFormula>_xlfn.XLOOKUP(contract[[#This Row],[Social Value Measures]],measures[Measure],measures[Units],"")</calculatedColumnFormula>
    </tableColumn>
    <tableColumn id="6" xr3:uid="{56F52193-80A4-479B-B10E-C5DD075DE7E6}" name="Social value proxy _x000a_£" dataDxfId="72" dataCellStyle="Currency">
      <calculatedColumnFormula>_xlfn.XLOOKUP(contract[[#This Row],[Social Value Measures]],measures[Measure],measures[Social Value proxy],"")</calculatedColumnFormula>
    </tableColumn>
    <tableColumn id="7" xr3:uid="{A1695CF1-2028-4CD8-9E6A-642FD6D8DD6D}" name="Theme" dataDxfId="71">
      <calculatedColumnFormula>_xlfn.XLOOKUP(contract[[#This Row],[Social Value Measures]],measures[Measure],measures[Theme],"")</calculatedColumnFormula>
    </tableColumn>
    <tableColumn id="8" xr3:uid="{806BD3BA-A217-42D9-AA39-25CB25896C09}" name="Outcome" dataDxfId="70">
      <calculatedColumnFormula>_xlfn.XLOOKUP(contract[[#This Row],[Social Value Measures]],measures[Measure],measures[Outcome],"")</calculatedColumnFormula>
    </tableColumn>
    <tableColumn id="9" xr3:uid="{B7135E85-2A32-44BA-B721-0361A52F62AA}" name="Reference" dataDxfId="69">
      <calculatedColumnFormula>_xlfn.XLOOKUP(contract[[#This Row],[Social Value Measures]],measures[Measure],measures[Reference],"")</calculatedColumnFormula>
    </tableColumn>
    <tableColumn id="10" xr3:uid="{8965B57F-596D-47B9-AA07-6F5D7C13303C}" name="Milestones / Comments" dataDxfId="68"/>
    <tableColumn id="11" xr3:uid="{A11401DC-AB36-4BA4-B95F-BEA7A9510E67}" name="Social value proxy _x000a_£ committed" dataDxfId="67">
      <calculatedColumnFormula>IFERROR(contract[[#This Row],[Social value proxy 
£]]*contract[[#This Row],[Total Supplier Commitment (Units)]],"")</calculatedColumnFormula>
    </tableColumn>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1047F6-BA10-4F96-B884-B6B97814F9F3}" name="Output" displayName="Output" ref="B13:AS158" totalsRowShown="0" headerRowDxfId="62" tableBorderDxfId="61">
  <autoFilter ref="B13:AS158" xr:uid="{001047F6-BA10-4F96-B884-B6B97814F9F3}"/>
  <tableColumns count="44">
    <tableColumn id="1" xr3:uid="{E798B53B-A13A-4D62-AB2F-3D4D374D9CED}" name="Contract Name" dataDxfId="60">
      <calculatedColumnFormula>IF(Output[[#This Row],[Contract Measures]]="","",contract_name)</calculatedColumnFormula>
    </tableColumn>
    <tableColumn id="2" xr3:uid="{835B0AD6-BEE5-4B83-9EFA-E72722425857}" name="Contract Reference" dataDxfId="59">
      <calculatedColumnFormula>IF(Output[[#This Row],[Contract Measures]]="","",contract_ref)</calculatedColumnFormula>
    </tableColumn>
    <tableColumn id="3" xr3:uid="{9DDE9C51-AC12-4B84-83D9-A3ABFE39D7C8}" name="Contract Supplier" dataDxfId="58">
      <calculatedColumnFormula>IF(Output[[#This Row],[Contract Measures]]="","",contract_supplier)</calculatedColumnFormula>
    </tableColumn>
    <tableColumn id="4" xr3:uid="{E159B9EF-EE58-43D8-BAEB-C8B5347416AA}" name="Contract Value" dataDxfId="57">
      <calculatedColumnFormula>IF(Output[[#This Row],[Contract Measures]]="","",contract_value)</calculatedColumnFormula>
    </tableColumn>
    <tableColumn id="5" xr3:uid="{AF527541-BCAA-4551-96B8-6D5447B0FAA9}" name="Reporting frequency" dataDxfId="56">
      <calculatedColumnFormula>IF(Output[[#This Row],[Contract Measures]]="","",reporting_frequency)</calculatedColumnFormula>
    </tableColumn>
    <tableColumn id="6" xr3:uid="{90369235-E3FA-401E-AA2D-38D393379784}" name="Reporting Start Date" dataDxfId="55">
      <calculatedColumnFormula>IF(Output[[#This Row],[Contract Measures]]="","",reporting_start)</calculatedColumnFormula>
    </tableColumn>
    <tableColumn id="7" xr3:uid="{55A57075-AFB9-44B9-ACCD-68717E47FE14}" name="Finacial / Regular year" dataDxfId="54">
      <calculatedColumnFormula>IF(Output[[#This Row],[Contract Measures]]="","",reporting_type)</calculatedColumnFormula>
    </tableColumn>
    <tableColumn id="8" xr3:uid="{16245834-535D-4DBF-845C-E3BD9606B8F0}" name="Contract Measures" dataDxfId="53">
      <calculatedColumnFormula>IF('2 - Monitoring'!B16=0,"",'2 - Monitoring'!B16)</calculatedColumnFormula>
    </tableColumn>
    <tableColumn id="9" xr3:uid="{476C3B98-F346-4763-BFFF-9178AEF5F6A8}" name="Total supplier commitment" dataDxfId="52">
      <calculatedColumnFormula>'2 - Monitoring'!D16</calculatedColumnFormula>
    </tableColumn>
    <tableColumn id="10" xr3:uid="{E474709E-0449-462F-AC9F-5EECB923D7B4}" name="Commitment delivered" dataDxfId="51">
      <calculatedColumnFormula>'2 - Monitoring'!E16</calculatedColumnFormula>
    </tableColumn>
    <tableColumn id="11" xr3:uid="{519E6C33-299C-4A52-B01C-A973766E9FE9}" name="Proportion complete" dataDxfId="50">
      <calculatedColumnFormula>'2 - Monitoring'!F16</calculatedColumnFormula>
    </tableColumn>
    <tableColumn id="12" xr3:uid="{F46F0AB4-D73E-4679-9B63-03AACB7F302B}" name="Social value delievered proxy £" dataDxfId="49">
      <calculatedColumnFormula>'2 - Monitoring'!G16</calculatedColumnFormula>
    </tableColumn>
    <tableColumn id="13" xr3:uid="{AFA8C8D8-B3C8-470F-9284-FAD333C00F45}" name="RAG status" dataDxfId="48">
      <calculatedColumnFormula>IF(Output[[#This Row],[Contract Measures]]="","",'2 - Monitoring'!H16)</calculatedColumnFormula>
    </tableColumn>
    <tableColumn id="14" xr3:uid="{046EDFEA-0620-4D07-A1DC-4AC8192B0561}" name="C1" dataDxfId="47">
      <calculatedColumnFormula>IF(Output[[#This Row],[Contract Measures]]="","",'2 - Monitoring'!I16)</calculatedColumnFormula>
    </tableColumn>
    <tableColumn id="15" xr3:uid="{8CCA9B5D-19B7-46F5-91A8-FA79BF17854B}" name="C2" dataDxfId="46">
      <calculatedColumnFormula>IF(Output[[#This Row],[Contract Measures]]="","",'2 - Monitoring'!J16)</calculatedColumnFormula>
    </tableColumn>
    <tableColumn id="16" xr3:uid="{0B77598D-8BDD-40C8-8C8A-23E373362C05}" name="C3" dataDxfId="45">
      <calculatedColumnFormula>IF(Output[[#This Row],[Contract Measures]]="","",'2 - Monitoring'!K16)</calculatedColumnFormula>
    </tableColumn>
    <tableColumn id="17" xr3:uid="{F1F00557-AF18-4EBD-B5C6-1CCFF21C322A}" name="C4" dataDxfId="44">
      <calculatedColumnFormula>IF(Output[[#This Row],[Contract Measures]]="","",'2 - Monitoring'!L16)</calculatedColumnFormula>
    </tableColumn>
    <tableColumn id="18" xr3:uid="{0BD55612-D158-40B7-BFC2-BDF49748DF8E}" name="C5" dataDxfId="43">
      <calculatedColumnFormula>IF(Output[[#This Row],[Contract Measures]]="","",'2 - Monitoring'!M16)</calculatedColumnFormula>
    </tableColumn>
    <tableColumn id="19" xr3:uid="{75446263-3D42-4152-A033-D8BFAF4BE714}" name="C6" dataDxfId="42">
      <calculatedColumnFormula>IF(Output[[#This Row],[Contract Measures]]="","",'2 - Monitoring'!N16)</calculatedColumnFormula>
    </tableColumn>
    <tableColumn id="20" xr3:uid="{5295CBF9-268F-4AEE-8702-A923555C6995}" name="C7" dataDxfId="41">
      <calculatedColumnFormula>IF(Output[[#This Row],[Contract Measures]]="","",'2 - Monitoring'!O16)</calculatedColumnFormula>
    </tableColumn>
    <tableColumn id="21" xr3:uid="{79B5967B-A5DC-4475-BE57-E9D1C0F65C63}" name="C8" dataDxfId="40">
      <calculatedColumnFormula>IF(Output[[#This Row],[Contract Measures]]="","",'2 - Monitoring'!P16)</calculatedColumnFormula>
    </tableColumn>
    <tableColumn id="22" xr3:uid="{4D3D2565-BB31-402D-995D-2BC382CCA4E2}" name="C9" dataDxfId="39">
      <calculatedColumnFormula>IF(Output[[#This Row],[Contract Measures]]="","",'2 - Monitoring'!Q16)</calculatedColumnFormula>
    </tableColumn>
    <tableColumn id="23" xr3:uid="{7220F533-FC10-4EDC-9915-C529D5267BEE}" name="C10" dataDxfId="38">
      <calculatedColumnFormula>IF(Output[[#This Row],[Contract Measures]]="","",'2 - Monitoring'!R16)</calculatedColumnFormula>
    </tableColumn>
    <tableColumn id="24" xr3:uid="{C5E08A57-3FDA-43DB-9842-458BDC824030}" name="C11" dataDxfId="37">
      <calculatedColumnFormula>IF(Output[[#This Row],[Contract Measures]]="","",'2 - Monitoring'!S16)</calculatedColumnFormula>
    </tableColumn>
    <tableColumn id="25" xr3:uid="{2221E5C6-9EB2-4CD7-A538-120D724D2104}" name="C12" dataDxfId="36">
      <calculatedColumnFormula>IF(Output[[#This Row],[Contract Measures]]="","",'2 - Monitoring'!T16)</calculatedColumnFormula>
    </tableColumn>
    <tableColumn id="26" xr3:uid="{570E831C-DF79-46CF-8815-946FC1EDB888}" name="Units" dataDxfId="35">
      <calculatedColumnFormula>IF(Output[[#This Row],[Contract Measures]]="","",'2 - Monitoring'!U16)</calculatedColumnFormula>
    </tableColumn>
    <tableColumn id="27" xr3:uid="{8B288C83-355F-43A0-A94A-9205C3170764}" name="Social value proxy" dataDxfId="34">
      <calculatedColumnFormula>IF(Output[[#This Row],[Contract Measures]]="","",'2 - Monitoring'!V16)</calculatedColumnFormula>
    </tableColumn>
    <tableColumn id="28" xr3:uid="{212A3768-F6E4-4394-AC2A-20D225CCCFA4}" name="Theme" dataDxfId="33">
      <calculatedColumnFormula>IF(Output[[#This Row],[Contract Measures]]="","",'2 - Monitoring'!W16)</calculatedColumnFormula>
    </tableColumn>
    <tableColumn id="29" xr3:uid="{2D0D751D-64C9-4FAF-BFB9-644E0B846991}" name="Outcome" dataDxfId="32">
      <calculatedColumnFormula>IF(Output[[#This Row],[Contract Measures]]="","",'2 - Monitoring'!X16)</calculatedColumnFormula>
    </tableColumn>
    <tableColumn id="30" xr3:uid="{5CD52A27-DD2C-4B74-B19C-6EE0522EBA5B}" name="Measure Reference" dataDxfId="31">
      <calculatedColumnFormula>IF(Output[[#This Row],[Contract Measures]]="","",'2 - Monitoring'!Y16)</calculatedColumnFormula>
    </tableColumn>
    <tableColumn id="31" xr3:uid="{A7A28B98-BA8F-4C42-A3F7-6024A7BCBE60}" name="Milestones / Comments" dataDxfId="30">
      <calculatedColumnFormula>IF(Output[[#This Row],[Contract Measures]]="","",'2 - Monitoring'!Z16)</calculatedColumnFormula>
    </tableColumn>
    <tableColumn id="32" xr3:uid="{61CB2AA5-D3B5-46F3-99C9-D2549921ABEF}" name="Social value committed proxy £" dataDxfId="29">
      <calculatedColumnFormula>IF(Output[[#This Row],[Contract Measures]]="","",'2 - Monitoring'!AA16)</calculatedColumnFormula>
    </tableColumn>
    <tableColumn id="33" xr3:uid="{B8010517-5D7C-4C6E-B43E-3F55ED9E3C83}" name="V1" dataDxfId="28">
      <calculatedColumnFormula>IF(Output[[#This Row],[Contract Measures]]="","",'2 - Monitoring'!AB16)</calculatedColumnFormula>
    </tableColumn>
    <tableColumn id="34" xr3:uid="{BE90D2B0-7826-4E5E-9355-8B8F68D9E943}" name="V2" dataDxfId="27">
      <calculatedColumnFormula>IF(Output[[#This Row],[Contract Measures]]="","",'2 - Monitoring'!AC16)</calculatedColumnFormula>
    </tableColumn>
    <tableColumn id="35" xr3:uid="{81341C9C-4D83-4DE3-81B0-97A4B7D2846D}" name="V3" dataDxfId="26">
      <calculatedColumnFormula>IF(Output[[#This Row],[Contract Measures]]="","",'2 - Monitoring'!AD16)</calculatedColumnFormula>
    </tableColumn>
    <tableColumn id="36" xr3:uid="{34E0FD23-5DB2-4FF1-874C-29797C14A0C0}" name="V4" dataDxfId="25">
      <calculatedColumnFormula>IF(Output[[#This Row],[Contract Measures]]="","",'2 - Monitoring'!AE16)</calculatedColumnFormula>
    </tableColumn>
    <tableColumn id="37" xr3:uid="{896911A9-5812-4B50-B8AB-31BE6BFC7757}" name="V5" dataDxfId="24">
      <calculatedColumnFormula>IF(Output[[#This Row],[Contract Measures]]="","",'2 - Monitoring'!AF16)</calculatedColumnFormula>
    </tableColumn>
    <tableColumn id="38" xr3:uid="{B64EEA9D-2741-42FA-BA44-997287F42F1B}" name="V6" dataDxfId="23">
      <calculatedColumnFormula>IF(Output[[#This Row],[Contract Measures]]="","",'2 - Monitoring'!AG16)</calculatedColumnFormula>
    </tableColumn>
    <tableColumn id="39" xr3:uid="{EFAC5717-8610-40AE-B0C4-03ED16E2720B}" name="V7" dataDxfId="22">
      <calculatedColumnFormula>IF(Output[[#This Row],[Contract Measures]]="","",'2 - Monitoring'!AH16)</calculatedColumnFormula>
    </tableColumn>
    <tableColumn id="40" xr3:uid="{27D601F4-237F-4CFC-B8B4-79F3FB73B25F}" name="V8" dataDxfId="21">
      <calculatedColumnFormula>IF(Output[[#This Row],[Contract Measures]]="","",'2 - Monitoring'!AI16)</calculatedColumnFormula>
    </tableColumn>
    <tableColumn id="41" xr3:uid="{5946DD0F-D513-4865-B57C-5B2DD87B4945}" name="V9" dataDxfId="20">
      <calculatedColumnFormula>IF(Output[[#This Row],[Contract Measures]]="","",'2 - Monitoring'!AJ16)</calculatedColumnFormula>
    </tableColumn>
    <tableColumn id="42" xr3:uid="{149340C4-5669-491A-812C-5FA044C838DD}" name="V10" dataDxfId="19">
      <calculatedColumnFormula>IF(Output[[#This Row],[Contract Measures]]="","",'2 - Monitoring'!AK16)</calculatedColumnFormula>
    </tableColumn>
    <tableColumn id="43" xr3:uid="{BBD067FD-8604-4FAE-ADA7-559602796126}" name="V11" dataDxfId="18">
      <calculatedColumnFormula>IF(Output[[#This Row],[Contract Measures]]="","",'2 - Monitoring'!AL16)</calculatedColumnFormula>
    </tableColumn>
    <tableColumn id="44" xr3:uid="{42198F06-8B90-4DD4-B09D-2BE670DC14DF}" name="V12" dataDxfId="17">
      <calculatedColumnFormula>IF(Output[[#This Row],[Contract Measures]]="","",'2 - Monitoring'!AM16)</calculatedColumnFormula>
    </tableColumn>
  </tableColumns>
  <tableStyleInfo name="TableStyleLight14" showFirstColumn="0" showLastColumn="0" showRowStripes="1" showColumnStripes="1"/>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C941A18-C7E8-4A93-9885-372355EA4875}" name="dash_rag" displayName="dash_rag" ref="B8:C13" totalsRowCount="1" headerRowDxfId="16" totalsRowDxfId="15">
  <autoFilter ref="B8:C12" xr:uid="{0C941A18-C7E8-4A93-9885-372355EA4875}"/>
  <tableColumns count="2">
    <tableColumn id="1" xr3:uid="{D89F6D1A-5F9C-4B22-893F-311B63FBAC05}" name="RAG" totalsRowLabel="Total" totalsRowDxfId="14"/>
    <tableColumn id="2" xr3:uid="{7C118CB2-FA40-4BCE-A01E-222E7FA977C5}" name="Count of RAG" totalsRowFunction="sum" totalsRowDxfId="13">
      <calculatedColumnFormula>COUNTIF('2 - Monitoring'!H:H,Processing!$B9)</calculatedColumnFormula>
    </tableColumn>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C5FF5F2-2250-4F2F-8DF9-E3980BE7C0FA}" name="dash_theme" displayName="dash_theme" ref="B19:C100" totalsRowCount="1" headerRowDxfId="12">
  <autoFilter ref="B19:C99" xr:uid="{1C5FF5F2-2250-4F2F-8DF9-E3980BE7C0FA}">
    <filterColumn colId="0">
      <filters>
        <filter val="Environment: Decarbonising and Safeguarding our World"/>
        <filter val="Growth: Supporting Growth of Responsible Regional Business"/>
        <filter val="Jobs: Promote Local Skills and Employment"/>
        <filter val="Party: test one two three"/>
        <filter val="Social: Healthier, Safer and more Resilient Communities"/>
      </filters>
    </filterColumn>
  </autoFilter>
  <tableColumns count="2">
    <tableColumn id="1" xr3:uid="{37C64FFA-57C3-4A3C-99DE-4C6DEF728DBA}" name="Theme" totalsRowLabel="Total" dataDxfId="11">
      <calculatedColumnFormula>IF(Ref!H8=0,"",Ref!H8)</calculatedColumnFormula>
    </tableColumn>
    <tableColumn id="2" xr3:uid="{03F85C0B-9B26-4212-9F16-1B519FE2EA88}" name="Social value delievered proxy £" totalsRowFunction="sum" dataDxfId="9" totalsRowDxfId="10" dataCellStyle="Currency">
      <calculatedColumnFormula>IF(dash_theme[[#This Row],[Theme]]="","",SUMIF('2 - Monitoring'!W:W,dash_theme[[#This Row],[Theme]],'2 - Monitoring'!G:G))</calculatedColumnFormula>
    </tableColumn>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885840B-6ED4-4CE2-9640-8CC7C5F470A6}" name="dash_time" displayName="dash_time" ref="B107:F120" totalsRowCount="1" headerRowDxfId="8">
  <autoFilter ref="B107:F119" xr:uid="{8885840B-6ED4-4CE2-9640-8CC7C5F470A6}"/>
  <tableColumns count="5">
    <tableColumn id="1" xr3:uid="{74BD2855-6F70-4AEE-92A7-9B0DFD854EF4}" name="Period" totalsRowLabel="Total"/>
    <tableColumn id="2" xr3:uid="{6DF13D29-251A-46F4-9A97-3A803549611B}" name="Target £" totalsRowFunction="sum" dataDxfId="6" totalsRowDxfId="7">
      <calculatedColumnFormula>$C$105</calculatedColumnFormula>
    </tableColumn>
    <tableColumn id="3" xr3:uid="{88A7B9FF-EA42-4FEA-A915-FC5664EAA218}" name="Proxy social value £" totalsRowFunction="sum" dataDxfId="4" totalsRowDxfId="5" dataCellStyle="Currency">
      <calculatedColumnFormula>IF(dash_time[[#This Row],[Period]]="","",SUM(_xlfn.XLOOKUP(dash_time[[#This Row],[Period]],'2 - Monitoring'!$AB$15:$AM$15,'2 - Monitoring'!$AB$16:$AM$202)))</calculatedColumnFormula>
    </tableColumn>
    <tableColumn id="4" xr3:uid="{B7F3D159-A323-470F-8A23-8767743FADA3}" name="Delivered £" totalsRowFunction="sum" dataDxfId="2" totalsRowDxfId="3">
      <calculatedColumnFormula>dash_time[[#This Row],[Proxy social value £]]</calculatedColumnFormula>
    </tableColumn>
    <tableColumn id="5" xr3:uid="{D53E18EB-D4F9-4FA2-92AF-4311BD8221B5}" name="Diff" totalsRowFunction="sum" dataDxfId="0" totalsRowDxfId="1">
      <calculatedColumnFormula>IF(dash_time[[#This Row],[Period]]="","",dash_time[[#This Row],[Delivered £]]-dash_time[[#This Row],[Target £]])</calculatedColumnFormula>
    </tableColumn>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LP Colours">
      <a:dk1>
        <a:srgbClr val="253746"/>
      </a:dk1>
      <a:lt1>
        <a:srgbClr val="FFFFFF"/>
      </a:lt1>
      <a:dk2>
        <a:srgbClr val="253746"/>
      </a:dk2>
      <a:lt2>
        <a:srgbClr val="FFFFFF"/>
      </a:lt2>
      <a:accent1>
        <a:srgbClr val="253746"/>
      </a:accent1>
      <a:accent2>
        <a:srgbClr val="007078"/>
      </a:accent2>
      <a:accent3>
        <a:srgbClr val="00C18B"/>
      </a:accent3>
      <a:accent4>
        <a:srgbClr val="CFDB00"/>
      </a:accent4>
      <a:accent5>
        <a:srgbClr val="009FDA"/>
      </a:accent5>
      <a:accent6>
        <a:srgbClr val="FFB652"/>
      </a:accent6>
      <a:hlink>
        <a:srgbClr val="CF9AD5"/>
      </a:hlink>
      <a:folHlink>
        <a:srgbClr val="9D9D9C"/>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drawing" Target="../drawings/drawing7.xml"/><Relationship Id="rId4"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EA7BC-383E-4CD9-BC7C-CE15B8E5A06A}">
  <sheetPr>
    <tabColor theme="3"/>
  </sheetPr>
  <dimension ref="B1:Y163"/>
  <sheetViews>
    <sheetView showGridLines="0" tabSelected="1" workbookViewId="0">
      <selection activeCell="C44" sqref="C44:E44"/>
    </sheetView>
  </sheetViews>
  <sheetFormatPr defaultColWidth="8.77734375" defaultRowHeight="14.45"/>
  <cols>
    <col min="1" max="1" width="8.77734375" style="29"/>
    <col min="2" max="2" width="3.44140625" style="29" customWidth="1"/>
    <col min="3" max="3" width="19.44140625" style="29" customWidth="1"/>
    <col min="4" max="4" width="59.44140625" style="29" customWidth="1"/>
    <col min="5" max="5" width="16.77734375" style="29" customWidth="1"/>
    <col min="6" max="6" width="3.44140625" style="29" customWidth="1"/>
    <col min="7" max="7" width="8.77734375" style="29"/>
    <col min="8" max="8" width="3.44140625" style="29" customWidth="1"/>
    <col min="9" max="9" width="14.88671875" style="29" bestFit="1" customWidth="1"/>
    <col min="10" max="10" width="3.5546875" style="29" customWidth="1"/>
    <col min="11" max="11" width="3.44140625" style="29" customWidth="1"/>
    <col min="12" max="12" width="49.33203125" style="29" customWidth="1"/>
    <col min="13" max="15" width="8.77734375" style="29"/>
    <col min="16" max="16" width="3.44140625" style="29" customWidth="1"/>
    <col min="17" max="16384" width="8.77734375" style="29"/>
  </cols>
  <sheetData>
    <row r="1" spans="2:16" s="78" customFormat="1"/>
    <row r="2" spans="2:16" s="79" customFormat="1" ht="25.9">
      <c r="B2" s="79" t="s">
        <v>0</v>
      </c>
    </row>
    <row r="3" spans="2:16" s="78" customFormat="1">
      <c r="B3" s="78" t="s">
        <v>1</v>
      </c>
    </row>
    <row r="4" spans="2:16" s="78" customFormat="1"/>
    <row r="6" spans="2:16" ht="23.45">
      <c r="B6" s="80" t="s">
        <v>2</v>
      </c>
      <c r="C6" s="81"/>
      <c r="D6" s="82"/>
      <c r="F6" s="83"/>
      <c r="H6" s="80" t="s">
        <v>3</v>
      </c>
    </row>
    <row r="7" spans="2:16" ht="6" customHeight="1">
      <c r="B7" s="126"/>
      <c r="C7" s="127"/>
      <c r="D7" s="127"/>
      <c r="E7" s="127"/>
      <c r="F7" s="128"/>
      <c r="H7" s="126"/>
      <c r="I7" s="127"/>
      <c r="J7" s="127"/>
      <c r="K7" s="127"/>
      <c r="L7" s="127"/>
      <c r="M7" s="127"/>
      <c r="N7" s="127"/>
      <c r="O7" s="127"/>
      <c r="P7" s="128"/>
    </row>
    <row r="8" spans="2:16" ht="6" customHeight="1">
      <c r="B8" s="85"/>
      <c r="F8" s="86"/>
      <c r="H8" s="85"/>
      <c r="J8" s="84"/>
      <c r="P8" s="86"/>
    </row>
    <row r="9" spans="2:16" ht="14.45" customHeight="1">
      <c r="B9" s="85"/>
      <c r="C9" s="192" t="s">
        <v>4</v>
      </c>
      <c r="D9" s="192"/>
      <c r="E9" s="192"/>
      <c r="F9" s="86"/>
      <c r="H9" s="85"/>
      <c r="I9" s="49"/>
      <c r="K9" s="191" t="s">
        <v>5</v>
      </c>
      <c r="L9" s="191"/>
      <c r="M9" s="191"/>
      <c r="N9" s="191"/>
      <c r="O9" s="191"/>
      <c r="P9" s="86"/>
    </row>
    <row r="10" spans="2:16">
      <c r="B10" s="85"/>
      <c r="C10" s="192"/>
      <c r="D10" s="192"/>
      <c r="E10" s="192"/>
      <c r="F10" s="86"/>
      <c r="H10" s="85"/>
      <c r="I10" s="29" t="s">
        <v>6</v>
      </c>
      <c r="K10" s="191"/>
      <c r="L10" s="191"/>
      <c r="M10" s="191"/>
      <c r="N10" s="191"/>
      <c r="O10" s="191"/>
      <c r="P10" s="86"/>
    </row>
    <row r="11" spans="2:16" ht="14.45" customHeight="1">
      <c r="B11" s="85"/>
      <c r="C11" s="192"/>
      <c r="D11" s="192"/>
      <c r="E11" s="192"/>
      <c r="F11" s="86"/>
      <c r="H11" s="85"/>
      <c r="P11" s="86"/>
    </row>
    <row r="12" spans="2:16" ht="14.45" customHeight="1">
      <c r="B12" s="85"/>
      <c r="C12" s="192"/>
      <c r="D12" s="192"/>
      <c r="E12" s="192"/>
      <c r="F12" s="86"/>
      <c r="H12" s="85"/>
      <c r="I12" s="87" t="s">
        <v>7</v>
      </c>
      <c r="K12" s="191" t="s">
        <v>8</v>
      </c>
      <c r="L12" s="191"/>
      <c r="M12" s="191"/>
      <c r="N12" s="191"/>
      <c r="O12" s="191"/>
      <c r="P12" s="86"/>
    </row>
    <row r="13" spans="2:16">
      <c r="B13" s="85"/>
      <c r="F13" s="86"/>
      <c r="H13" s="85"/>
      <c r="I13" s="29" t="s">
        <v>9</v>
      </c>
      <c r="K13" s="191"/>
      <c r="L13" s="191"/>
      <c r="M13" s="191"/>
      <c r="N13" s="191"/>
      <c r="O13" s="191"/>
      <c r="P13" s="86"/>
    </row>
    <row r="14" spans="2:16">
      <c r="B14" s="88"/>
      <c r="C14" s="89"/>
      <c r="D14" s="89"/>
      <c r="E14" s="89"/>
      <c r="F14" s="90"/>
      <c r="H14" s="88"/>
      <c r="I14" s="89"/>
      <c r="J14" s="89"/>
      <c r="K14" s="89"/>
      <c r="L14" s="89"/>
      <c r="M14" s="89"/>
      <c r="N14" s="89"/>
      <c r="O14" s="89"/>
      <c r="P14" s="90"/>
    </row>
    <row r="15" spans="2:16">
      <c r="H15" s="81"/>
      <c r="I15" s="81"/>
      <c r="J15" s="81"/>
      <c r="K15" s="81"/>
      <c r="L15" s="81"/>
      <c r="M15" s="81"/>
      <c r="N15" s="81"/>
      <c r="O15" s="81"/>
      <c r="P15" s="81"/>
    </row>
    <row r="16" spans="2:16" s="81" customFormat="1" ht="23.45">
      <c r="B16" s="80" t="s">
        <v>10</v>
      </c>
      <c r="D16" s="82"/>
      <c r="E16" s="91" t="s">
        <v>11</v>
      </c>
      <c r="F16" s="92" t="s">
        <v>12</v>
      </c>
      <c r="H16" s="28" t="s">
        <v>13</v>
      </c>
      <c r="I16" s="28"/>
      <c r="J16" s="28"/>
      <c r="K16" s="28"/>
      <c r="L16" s="28"/>
      <c r="M16" s="28"/>
      <c r="N16" s="28"/>
      <c r="O16" s="28"/>
      <c r="P16" s="28"/>
    </row>
    <row r="17" spans="2:16" s="81" customFormat="1" ht="6" customHeight="1">
      <c r="B17" s="136"/>
      <c r="C17" s="137"/>
      <c r="D17" s="138"/>
      <c r="E17" s="138"/>
      <c r="F17" s="139"/>
      <c r="H17" s="165"/>
      <c r="I17" s="166"/>
      <c r="J17" s="166"/>
      <c r="K17" s="166"/>
      <c r="L17" s="166"/>
      <c r="M17" s="166"/>
      <c r="N17" s="166"/>
      <c r="O17" s="166"/>
      <c r="P17" s="167"/>
    </row>
    <row r="18" spans="2:16" s="81" customFormat="1" ht="6" customHeight="1">
      <c r="B18" s="129"/>
      <c r="D18" s="82"/>
      <c r="E18" s="82"/>
      <c r="F18" s="130"/>
      <c r="H18" s="168"/>
      <c r="I18" s="28"/>
      <c r="J18" s="28"/>
      <c r="K18" s="28"/>
      <c r="L18" s="28"/>
      <c r="M18" s="28"/>
      <c r="N18" s="28"/>
      <c r="O18" s="28"/>
      <c r="P18" s="169"/>
    </row>
    <row r="19" spans="2:16">
      <c r="B19" s="85"/>
      <c r="C19" s="191" t="s">
        <v>14</v>
      </c>
      <c r="D19" s="191"/>
      <c r="E19" s="191"/>
      <c r="F19" s="86"/>
      <c r="H19" s="168"/>
      <c r="P19" s="169"/>
    </row>
    <row r="20" spans="2:16">
      <c r="B20" s="85"/>
      <c r="C20" s="210"/>
      <c r="D20" s="210"/>
      <c r="E20" s="210"/>
      <c r="F20" s="86"/>
      <c r="H20" s="168"/>
      <c r="I20" s="162" t="s">
        <v>11</v>
      </c>
      <c r="J20" s="28"/>
      <c r="K20" s="28" t="s">
        <v>15</v>
      </c>
      <c r="L20" s="28"/>
      <c r="M20" s="28"/>
      <c r="N20" s="28"/>
      <c r="O20" s="28"/>
      <c r="P20" s="169"/>
    </row>
    <row r="21" spans="2:16">
      <c r="B21" s="85"/>
      <c r="C21" s="191" t="s">
        <v>16</v>
      </c>
      <c r="D21" s="191"/>
      <c r="E21" s="191"/>
      <c r="F21" s="86"/>
      <c r="H21" s="168"/>
      <c r="I21" s="28"/>
      <c r="J21" s="28"/>
      <c r="K21" s="28"/>
      <c r="L21" s="28"/>
      <c r="M21" s="28"/>
      <c r="N21" s="28"/>
      <c r="O21" s="28"/>
      <c r="P21" s="169"/>
    </row>
    <row r="22" spans="2:16">
      <c r="B22" s="85"/>
      <c r="C22" s="191"/>
      <c r="D22" s="191"/>
      <c r="E22" s="191"/>
      <c r="F22" s="86"/>
      <c r="H22" s="168"/>
      <c r="I22" s="170"/>
      <c r="J22" s="171"/>
      <c r="K22" s="171"/>
      <c r="L22" s="171"/>
      <c r="M22" s="171"/>
      <c r="N22" s="171"/>
      <c r="O22" s="171"/>
      <c r="P22" s="169"/>
    </row>
    <row r="23" spans="2:16">
      <c r="B23" s="85"/>
      <c r="F23" s="86"/>
      <c r="H23" s="168"/>
      <c r="J23" s="28"/>
      <c r="K23" s="28"/>
      <c r="L23" s="28"/>
      <c r="M23" s="28"/>
      <c r="N23" s="28"/>
      <c r="O23" s="28"/>
      <c r="P23" s="169"/>
    </row>
    <row r="24" spans="2:16">
      <c r="B24" s="85"/>
      <c r="C24" s="199" t="s">
        <v>17</v>
      </c>
      <c r="D24" s="195" t="s">
        <v>18</v>
      </c>
      <c r="E24" s="195"/>
      <c r="F24" s="86"/>
      <c r="H24" s="168"/>
      <c r="I24" s="159" t="s">
        <v>19</v>
      </c>
      <c r="J24" s="28"/>
      <c r="K24" s="28" t="s">
        <v>20</v>
      </c>
      <c r="L24" s="28"/>
      <c r="M24" s="28"/>
      <c r="N24" s="28"/>
      <c r="O24" s="28"/>
      <c r="P24" s="169"/>
    </row>
    <row r="25" spans="2:16">
      <c r="B25" s="85"/>
      <c r="C25" s="199"/>
      <c r="D25" s="195"/>
      <c r="E25" s="195"/>
      <c r="F25" s="86"/>
      <c r="H25" s="168"/>
      <c r="I25" s="172" t="s">
        <v>21</v>
      </c>
      <c r="J25" s="28"/>
      <c r="K25" s="28"/>
      <c r="L25" s="28"/>
      <c r="M25" s="28"/>
      <c r="N25" s="28"/>
      <c r="O25" s="28"/>
      <c r="P25" s="169"/>
    </row>
    <row r="26" spans="2:16">
      <c r="B26" s="85"/>
      <c r="C26" s="164" t="s">
        <v>22</v>
      </c>
      <c r="D26" s="193" t="s">
        <v>23</v>
      </c>
      <c r="E26" s="193"/>
      <c r="F26" s="86"/>
      <c r="H26" s="168"/>
      <c r="I26" s="158" t="s">
        <v>24</v>
      </c>
      <c r="J26" s="28"/>
      <c r="K26" s="28" t="s">
        <v>25</v>
      </c>
      <c r="L26" s="28"/>
      <c r="M26" s="28"/>
      <c r="N26" s="28"/>
      <c r="O26" s="28"/>
      <c r="P26" s="169"/>
    </row>
    <row r="27" spans="2:16">
      <c r="B27" s="85"/>
      <c r="C27" s="199" t="s">
        <v>26</v>
      </c>
      <c r="D27" s="195" t="s">
        <v>27</v>
      </c>
      <c r="E27" s="195"/>
      <c r="F27" s="86"/>
      <c r="H27" s="168"/>
      <c r="I27" s="172" t="s">
        <v>21</v>
      </c>
      <c r="J27" s="28"/>
      <c r="K27" s="28"/>
      <c r="L27" s="28"/>
      <c r="M27" s="28"/>
      <c r="N27" s="28"/>
      <c r="O27" s="28"/>
      <c r="P27" s="169"/>
    </row>
    <row r="28" spans="2:16">
      <c r="B28" s="85"/>
      <c r="C28" s="199"/>
      <c r="D28" s="195"/>
      <c r="E28" s="195"/>
      <c r="F28" s="86"/>
      <c r="H28" s="168"/>
      <c r="I28" s="157" t="s">
        <v>28</v>
      </c>
      <c r="J28" s="28"/>
      <c r="K28" s="28" t="s">
        <v>29</v>
      </c>
      <c r="L28" s="28"/>
      <c r="M28" s="28"/>
      <c r="N28" s="28"/>
      <c r="O28" s="28"/>
      <c r="P28" s="169"/>
    </row>
    <row r="29" spans="2:16">
      <c r="B29" s="85"/>
      <c r="C29" s="164" t="s">
        <v>30</v>
      </c>
      <c r="D29" s="193" t="s">
        <v>31</v>
      </c>
      <c r="E29" s="193"/>
      <c r="F29" s="86"/>
      <c r="H29" s="168"/>
      <c r="I29" s="172" t="s">
        <v>21</v>
      </c>
      <c r="J29" s="28"/>
      <c r="K29" s="28"/>
      <c r="L29" s="28"/>
      <c r="M29" s="28"/>
      <c r="N29" s="28"/>
      <c r="O29" s="28"/>
      <c r="P29" s="169"/>
    </row>
    <row r="30" spans="2:16">
      <c r="B30" s="85"/>
      <c r="C30" s="199" t="s">
        <v>32</v>
      </c>
      <c r="D30" s="195" t="s">
        <v>33</v>
      </c>
      <c r="E30" s="195"/>
      <c r="F30" s="86"/>
      <c r="H30" s="168"/>
      <c r="I30" s="156" t="s">
        <v>34</v>
      </c>
      <c r="J30" s="28"/>
      <c r="K30" s="28" t="s">
        <v>35</v>
      </c>
      <c r="L30" s="28"/>
      <c r="M30" s="28"/>
      <c r="N30" s="28"/>
      <c r="O30" s="28"/>
      <c r="P30" s="169"/>
    </row>
    <row r="31" spans="2:16">
      <c r="B31" s="85"/>
      <c r="C31" s="199"/>
      <c r="D31" s="195"/>
      <c r="E31" s="195"/>
      <c r="F31" s="86"/>
      <c r="H31" s="168"/>
      <c r="I31" s="28"/>
      <c r="J31" s="28"/>
      <c r="K31" s="28"/>
      <c r="L31" s="28"/>
      <c r="M31" s="28"/>
      <c r="N31" s="28"/>
      <c r="O31" s="28"/>
      <c r="P31" s="169"/>
    </row>
    <row r="32" spans="2:16">
      <c r="B32" s="85"/>
      <c r="C32" s="164" t="s">
        <v>36</v>
      </c>
      <c r="D32" s="193" t="s">
        <v>37</v>
      </c>
      <c r="E32" s="193"/>
      <c r="F32" s="86"/>
      <c r="H32" s="168"/>
      <c r="I32" s="170"/>
      <c r="J32" s="171"/>
      <c r="K32" s="171"/>
      <c r="L32" s="171"/>
      <c r="M32" s="171"/>
      <c r="N32" s="171"/>
      <c r="O32" s="171"/>
      <c r="P32" s="169"/>
    </row>
    <row r="33" spans="2:16">
      <c r="B33" s="85"/>
      <c r="C33" s="198" t="s">
        <v>38</v>
      </c>
      <c r="D33" s="195" t="s">
        <v>39</v>
      </c>
      <c r="E33" s="195"/>
      <c r="F33" s="86"/>
      <c r="H33" s="168"/>
      <c r="I33" s="28"/>
      <c r="J33" s="28"/>
      <c r="K33" s="28"/>
      <c r="L33" s="28"/>
      <c r="M33" s="28"/>
      <c r="N33" s="28"/>
      <c r="O33" s="28"/>
      <c r="P33" s="169"/>
    </row>
    <row r="34" spans="2:16">
      <c r="B34" s="85"/>
      <c r="C34" s="198"/>
      <c r="D34" s="195"/>
      <c r="E34" s="195"/>
      <c r="F34" s="86"/>
      <c r="H34" s="168"/>
      <c r="I34" s="160" t="s">
        <v>40</v>
      </c>
      <c r="J34" s="28"/>
      <c r="K34" s="28" t="s">
        <v>41</v>
      </c>
      <c r="L34" s="28"/>
      <c r="M34" s="28"/>
      <c r="N34" s="28"/>
      <c r="O34" s="28"/>
      <c r="P34" s="169"/>
    </row>
    <row r="35" spans="2:16">
      <c r="B35" s="85"/>
      <c r="F35" s="86"/>
      <c r="H35" s="168"/>
      <c r="I35" s="28"/>
      <c r="J35" s="28"/>
      <c r="K35" s="28"/>
      <c r="L35" s="28"/>
      <c r="M35" s="28"/>
      <c r="N35" s="28"/>
      <c r="O35" s="28"/>
      <c r="P35" s="169"/>
    </row>
    <row r="36" spans="2:16">
      <c r="B36" s="85"/>
      <c r="C36" s="49" t="s">
        <v>42</v>
      </c>
      <c r="D36" s="176" t="s">
        <v>43</v>
      </c>
      <c r="F36" s="86"/>
      <c r="H36" s="168"/>
      <c r="I36" s="161" t="s">
        <v>44</v>
      </c>
      <c r="J36" s="28"/>
      <c r="K36" s="28" t="s">
        <v>45</v>
      </c>
      <c r="L36" s="28"/>
      <c r="M36" s="28"/>
      <c r="N36" s="28"/>
      <c r="O36" s="28"/>
      <c r="P36" s="169"/>
    </row>
    <row r="37" spans="2:16">
      <c r="B37" s="85"/>
      <c r="C37" s="49" t="s">
        <v>46</v>
      </c>
      <c r="D37" s="176" t="s">
        <v>47</v>
      </c>
      <c r="F37" s="86"/>
      <c r="H37" s="173"/>
      <c r="I37" s="89"/>
      <c r="J37" s="89"/>
      <c r="K37" s="89"/>
      <c r="L37" s="89"/>
      <c r="M37" s="174"/>
      <c r="N37" s="174"/>
      <c r="O37" s="174"/>
      <c r="P37" s="175"/>
    </row>
    <row r="38" spans="2:16">
      <c r="B38" s="85"/>
      <c r="F38" s="86"/>
    </row>
    <row r="39" spans="2:16">
      <c r="B39" s="85"/>
      <c r="C39" s="191" t="s">
        <v>48</v>
      </c>
      <c r="D39" s="191"/>
      <c r="E39" s="191"/>
      <c r="F39" s="86"/>
    </row>
    <row r="40" spans="2:16">
      <c r="B40" s="85"/>
      <c r="C40" s="191"/>
      <c r="D40" s="191"/>
      <c r="E40" s="191"/>
      <c r="F40" s="86"/>
    </row>
    <row r="41" spans="2:16">
      <c r="B41" s="85"/>
      <c r="C41" s="210"/>
      <c r="D41" s="210"/>
      <c r="E41" s="210"/>
      <c r="F41" s="86"/>
    </row>
    <row r="42" spans="2:16">
      <c r="B42" s="85"/>
      <c r="C42" s="191" t="s">
        <v>49</v>
      </c>
      <c r="D42" s="191"/>
      <c r="E42" s="191"/>
      <c r="F42" s="86"/>
    </row>
    <row r="43" spans="2:16">
      <c r="B43" s="85"/>
      <c r="C43" s="191"/>
      <c r="D43" s="191"/>
      <c r="E43" s="191"/>
      <c r="F43" s="86"/>
    </row>
    <row r="44" spans="2:16">
      <c r="B44" s="85"/>
      <c r="C44" s="210"/>
      <c r="D44" s="210"/>
      <c r="E44" s="210"/>
      <c r="F44" s="86"/>
    </row>
    <row r="45" spans="2:16" ht="14.45" customHeight="1">
      <c r="B45" s="85"/>
      <c r="C45" s="191" t="s">
        <v>50</v>
      </c>
      <c r="D45" s="191"/>
      <c r="E45" s="191"/>
      <c r="F45" s="86"/>
    </row>
    <row r="46" spans="2:16">
      <c r="B46" s="85"/>
      <c r="C46" s="191"/>
      <c r="D46" s="191"/>
      <c r="E46" s="191"/>
      <c r="F46" s="86"/>
    </row>
    <row r="47" spans="2:16">
      <c r="B47" s="85"/>
      <c r="C47" s="191"/>
      <c r="D47" s="191"/>
      <c r="E47" s="191"/>
      <c r="F47" s="86"/>
    </row>
    <row r="48" spans="2:16">
      <c r="B48" s="88"/>
      <c r="C48" s="89"/>
      <c r="D48" s="89"/>
      <c r="E48" s="89"/>
      <c r="F48" s="90"/>
    </row>
    <row r="49" spans="2:17">
      <c r="J49" s="28"/>
    </row>
    <row r="51" spans="2:17" ht="23.45">
      <c r="B51" s="80" t="s">
        <v>51</v>
      </c>
      <c r="C51" s="81"/>
      <c r="D51" s="163" t="str">
        <f>K24</f>
        <v>Setup your contract and reporting cycle</v>
      </c>
      <c r="E51" s="94" t="s">
        <v>19</v>
      </c>
      <c r="F51" s="95" t="s">
        <v>12</v>
      </c>
      <c r="G51" s="28"/>
      <c r="H51" s="80" t="s">
        <v>52</v>
      </c>
      <c r="I51" s="81"/>
      <c r="J51" s="81"/>
      <c r="K51" s="81"/>
      <c r="L51" s="81"/>
      <c r="M51" s="81"/>
      <c r="N51" s="81"/>
      <c r="O51" s="81"/>
      <c r="P51" s="81"/>
      <c r="Q51" s="28"/>
    </row>
    <row r="52" spans="2:17" s="81" customFormat="1" ht="6" customHeight="1">
      <c r="B52" s="152"/>
      <c r="C52" s="153"/>
      <c r="D52" s="154"/>
      <c r="E52" s="154"/>
      <c r="F52" s="155"/>
      <c r="G52" s="28"/>
      <c r="H52" s="133"/>
      <c r="I52" s="134"/>
      <c r="J52" s="134"/>
      <c r="K52" s="134"/>
      <c r="L52" s="134"/>
      <c r="M52" s="134"/>
      <c r="N52" s="134"/>
      <c r="O52" s="134"/>
      <c r="P52" s="135"/>
      <c r="Q52" s="28"/>
    </row>
    <row r="53" spans="2:17" s="81" customFormat="1" ht="6" customHeight="1">
      <c r="B53" s="129"/>
      <c r="D53" s="82"/>
      <c r="E53" s="82"/>
      <c r="F53" s="130"/>
      <c r="G53" s="28"/>
      <c r="H53" s="131"/>
      <c r="P53" s="132"/>
      <c r="Q53" s="28"/>
    </row>
    <row r="54" spans="2:17" ht="14.45" customHeight="1">
      <c r="B54" s="85"/>
      <c r="C54" s="191" t="s">
        <v>53</v>
      </c>
      <c r="D54" s="191"/>
      <c r="E54" s="191"/>
      <c r="F54" s="86"/>
      <c r="G54" s="28"/>
      <c r="H54" s="85"/>
      <c r="I54" s="211" t="s">
        <v>54</v>
      </c>
      <c r="J54" s="211"/>
      <c r="K54" s="211"/>
      <c r="L54" s="211"/>
      <c r="M54" s="211"/>
      <c r="N54" s="211"/>
      <c r="O54" s="211"/>
      <c r="P54" s="86"/>
      <c r="Q54" s="28"/>
    </row>
    <row r="55" spans="2:17" ht="14.45" customHeight="1">
      <c r="B55" s="85"/>
      <c r="C55" s="191"/>
      <c r="D55" s="191"/>
      <c r="E55" s="191"/>
      <c r="F55" s="86"/>
      <c r="G55" s="28"/>
      <c r="H55" s="85"/>
      <c r="I55" s="191" t="s">
        <v>55</v>
      </c>
      <c r="J55" s="191"/>
      <c r="K55" s="191"/>
      <c r="L55" s="191"/>
      <c r="M55" s="191"/>
      <c r="N55" s="191"/>
      <c r="O55" s="191"/>
      <c r="P55" s="86"/>
      <c r="Q55" s="28"/>
    </row>
    <row r="56" spans="2:17">
      <c r="B56" s="85"/>
      <c r="C56" s="191"/>
      <c r="D56" s="191"/>
      <c r="E56" s="191"/>
      <c r="F56" s="86"/>
      <c r="G56" s="28"/>
      <c r="H56" s="85"/>
      <c r="I56" s="191"/>
      <c r="J56" s="191"/>
      <c r="K56" s="191"/>
      <c r="L56" s="191"/>
      <c r="M56" s="191"/>
      <c r="N56" s="191"/>
      <c r="O56" s="191"/>
      <c r="P56" s="86"/>
      <c r="Q56" s="28"/>
    </row>
    <row r="57" spans="2:17">
      <c r="B57" s="85"/>
      <c r="F57" s="86"/>
      <c r="G57" s="28"/>
      <c r="H57" s="85"/>
      <c r="I57" s="191"/>
      <c r="J57" s="191"/>
      <c r="K57" s="191"/>
      <c r="L57" s="191"/>
      <c r="M57" s="191"/>
      <c r="N57" s="191"/>
      <c r="O57" s="191"/>
      <c r="P57" s="86"/>
      <c r="Q57" s="28"/>
    </row>
    <row r="58" spans="2:17">
      <c r="B58" s="85"/>
      <c r="C58" s="29" t="s">
        <v>56</v>
      </c>
      <c r="F58" s="86"/>
      <c r="G58" s="28"/>
      <c r="H58" s="85"/>
      <c r="I58" s="191"/>
      <c r="J58" s="191"/>
      <c r="K58" s="191"/>
      <c r="L58" s="191"/>
      <c r="M58" s="191"/>
      <c r="N58" s="191"/>
      <c r="O58" s="191"/>
      <c r="P58" s="86"/>
      <c r="Q58" s="28"/>
    </row>
    <row r="59" spans="2:17">
      <c r="B59" s="85"/>
      <c r="F59" s="86"/>
      <c r="G59" s="28"/>
      <c r="H59" s="85"/>
      <c r="I59" s="191"/>
      <c r="J59" s="191"/>
      <c r="K59" s="191"/>
      <c r="L59" s="191"/>
      <c r="M59" s="191"/>
      <c r="N59" s="191"/>
      <c r="O59" s="191"/>
      <c r="P59" s="86"/>
      <c r="Q59" s="28"/>
    </row>
    <row r="60" spans="2:17">
      <c r="B60" s="85"/>
      <c r="C60" s="32" t="s">
        <v>57</v>
      </c>
      <c r="D60" s="49" t="s">
        <v>58</v>
      </c>
      <c r="F60" s="86"/>
      <c r="G60" s="28"/>
      <c r="H60" s="85"/>
      <c r="I60" s="191"/>
      <c r="J60" s="191"/>
      <c r="K60" s="191"/>
      <c r="L60" s="191"/>
      <c r="M60" s="191"/>
      <c r="N60" s="191"/>
      <c r="O60" s="191"/>
      <c r="P60" s="86"/>
      <c r="Q60" s="28"/>
    </row>
    <row r="61" spans="2:17">
      <c r="B61" s="85"/>
      <c r="C61" s="32" t="s">
        <v>59</v>
      </c>
      <c r="D61" s="49" t="s">
        <v>60</v>
      </c>
      <c r="F61" s="86"/>
      <c r="G61" s="28"/>
      <c r="H61" s="85"/>
      <c r="I61" s="210"/>
      <c r="J61" s="210"/>
      <c r="K61" s="210"/>
      <c r="L61" s="210"/>
      <c r="M61" s="210"/>
      <c r="N61" s="210"/>
      <c r="O61" s="210"/>
      <c r="P61" s="86"/>
      <c r="Q61" s="28"/>
    </row>
    <row r="62" spans="2:17" ht="14.45" customHeight="1">
      <c r="B62" s="85"/>
      <c r="C62" s="32" t="s">
        <v>61</v>
      </c>
      <c r="D62" s="49" t="s">
        <v>62</v>
      </c>
      <c r="F62" s="86"/>
      <c r="G62" s="28"/>
      <c r="H62" s="85"/>
      <c r="I62" s="210"/>
      <c r="J62" s="210"/>
      <c r="K62" s="210"/>
      <c r="L62" s="210"/>
      <c r="M62" s="210"/>
      <c r="N62" s="210"/>
      <c r="O62" s="210"/>
      <c r="P62" s="86"/>
      <c r="Q62" s="28"/>
    </row>
    <row r="63" spans="2:17">
      <c r="B63" s="85"/>
      <c r="C63" s="32" t="s">
        <v>63</v>
      </c>
      <c r="D63" s="62">
        <v>10000</v>
      </c>
      <c r="F63" s="86"/>
      <c r="G63" s="28"/>
      <c r="H63" s="85"/>
      <c r="I63" s="210"/>
      <c r="J63" s="210"/>
      <c r="K63" s="210"/>
      <c r="L63" s="210"/>
      <c r="M63" s="210"/>
      <c r="N63" s="210"/>
      <c r="O63" s="210"/>
      <c r="P63" s="86"/>
      <c r="Q63" s="28"/>
    </row>
    <row r="64" spans="2:17">
      <c r="B64" s="85"/>
      <c r="F64" s="86"/>
      <c r="G64" s="28"/>
      <c r="H64" s="85"/>
      <c r="I64" s="210"/>
      <c r="J64" s="210"/>
      <c r="K64" s="210"/>
      <c r="L64" s="210"/>
      <c r="M64" s="210"/>
      <c r="N64" s="210"/>
      <c r="O64" s="210"/>
      <c r="P64" s="86"/>
      <c r="Q64" s="28"/>
    </row>
    <row r="65" spans="2:17" ht="14.45" customHeight="1">
      <c r="B65" s="85"/>
      <c r="C65" s="191" t="s">
        <v>64</v>
      </c>
      <c r="D65" s="191"/>
      <c r="E65" s="191"/>
      <c r="F65" s="86"/>
      <c r="G65" s="28"/>
      <c r="H65" s="85"/>
      <c r="I65" s="210"/>
      <c r="J65" s="210"/>
      <c r="K65" s="210"/>
      <c r="L65" s="210"/>
      <c r="M65" s="210"/>
      <c r="N65" s="210"/>
      <c r="O65" s="210"/>
      <c r="P65" s="86"/>
      <c r="Q65" s="28"/>
    </row>
    <row r="66" spans="2:17">
      <c r="B66" s="85"/>
      <c r="C66" s="191"/>
      <c r="D66" s="191"/>
      <c r="E66" s="191"/>
      <c r="F66" s="86"/>
      <c r="G66" s="28"/>
      <c r="H66" s="85"/>
      <c r="I66" s="210"/>
      <c r="J66" s="210"/>
      <c r="K66" s="210"/>
      <c r="L66" s="210"/>
      <c r="M66" s="210"/>
      <c r="N66" s="210"/>
      <c r="O66" s="210"/>
      <c r="P66" s="86"/>
      <c r="Q66" s="28"/>
    </row>
    <row r="67" spans="2:17">
      <c r="B67" s="85"/>
      <c r="E67" s="109"/>
      <c r="F67" s="86"/>
      <c r="G67" s="28"/>
      <c r="H67" s="85"/>
      <c r="I67" s="210"/>
      <c r="J67" s="210"/>
      <c r="K67" s="210"/>
      <c r="L67" s="210"/>
      <c r="M67" s="210"/>
      <c r="N67" s="210"/>
      <c r="O67" s="210"/>
      <c r="P67" s="86"/>
      <c r="Q67" s="28"/>
    </row>
    <row r="68" spans="2:17" ht="14.45" customHeight="1">
      <c r="B68" s="85"/>
      <c r="C68" s="191" t="s">
        <v>65</v>
      </c>
      <c r="D68" s="191"/>
      <c r="E68" s="191"/>
      <c r="F68" s="86"/>
      <c r="G68" s="28"/>
      <c r="H68" s="85"/>
      <c r="I68" s="210"/>
      <c r="J68" s="210"/>
      <c r="K68" s="210"/>
      <c r="L68" s="210"/>
      <c r="M68" s="210"/>
      <c r="N68" s="210"/>
      <c r="O68" s="210"/>
      <c r="P68" s="86"/>
      <c r="Q68" s="28"/>
    </row>
    <row r="69" spans="2:17">
      <c r="B69" s="85"/>
      <c r="C69" s="191"/>
      <c r="D69" s="191"/>
      <c r="E69" s="191"/>
      <c r="F69" s="86"/>
      <c r="G69" s="28"/>
      <c r="H69" s="85"/>
      <c r="I69" s="210"/>
      <c r="J69" s="210"/>
      <c r="K69" s="210"/>
      <c r="L69" s="210"/>
      <c r="M69" s="210"/>
      <c r="N69" s="210"/>
      <c r="O69" s="210"/>
      <c r="P69" s="86"/>
      <c r="Q69" s="28"/>
    </row>
    <row r="70" spans="2:17">
      <c r="B70" s="85"/>
      <c r="E70" s="179" t="s">
        <v>66</v>
      </c>
      <c r="F70" s="86"/>
      <c r="G70" s="28"/>
      <c r="H70" s="85"/>
      <c r="I70" s="210"/>
      <c r="J70" s="210"/>
      <c r="K70" s="210"/>
      <c r="L70" s="210"/>
      <c r="M70" s="210"/>
      <c r="N70" s="210"/>
      <c r="O70" s="210"/>
      <c r="P70" s="86"/>
      <c r="Q70" s="28"/>
    </row>
    <row r="71" spans="2:17">
      <c r="B71" s="85"/>
      <c r="C71" s="29" t="s">
        <v>67</v>
      </c>
      <c r="D71" s="60" t="s">
        <v>68</v>
      </c>
      <c r="E71" s="178" t="s">
        <v>69</v>
      </c>
      <c r="F71" s="86"/>
      <c r="G71" s="28"/>
      <c r="H71" s="85"/>
      <c r="I71" s="210"/>
      <c r="J71" s="210"/>
      <c r="K71" s="210"/>
      <c r="L71" s="210"/>
      <c r="M71" s="210"/>
      <c r="N71" s="210"/>
      <c r="O71" s="210"/>
      <c r="P71" s="86"/>
      <c r="Q71" s="28"/>
    </row>
    <row r="72" spans="2:17">
      <c r="B72" s="85"/>
      <c r="C72" s="29" t="s">
        <v>70</v>
      </c>
      <c r="D72" s="61">
        <v>45455</v>
      </c>
      <c r="E72" s="178" t="s">
        <v>71</v>
      </c>
      <c r="F72" s="86"/>
      <c r="G72" s="28"/>
      <c r="H72" s="85"/>
      <c r="I72" s="210"/>
      <c r="J72" s="210"/>
      <c r="K72" s="210"/>
      <c r="L72" s="210"/>
      <c r="M72" s="210"/>
      <c r="N72" s="210"/>
      <c r="O72" s="210"/>
      <c r="P72" s="86"/>
      <c r="Q72" s="28"/>
    </row>
    <row r="73" spans="2:17">
      <c r="B73" s="85"/>
      <c r="C73" s="29" t="s">
        <v>72</v>
      </c>
      <c r="D73" s="60" t="s">
        <v>73</v>
      </c>
      <c r="E73" s="178" t="s">
        <v>69</v>
      </c>
      <c r="F73" s="86"/>
      <c r="G73" s="28"/>
      <c r="H73" s="85"/>
      <c r="I73" s="210"/>
      <c r="J73" s="210"/>
      <c r="K73" s="210"/>
      <c r="L73" s="210"/>
      <c r="M73" s="210"/>
      <c r="N73" s="210"/>
      <c r="O73" s="210"/>
      <c r="P73" s="86"/>
      <c r="Q73" s="28"/>
    </row>
    <row r="74" spans="2:17" ht="14.45" customHeight="1">
      <c r="B74" s="85"/>
      <c r="F74" s="86"/>
      <c r="G74" s="28"/>
      <c r="H74" s="85"/>
      <c r="I74" s="210"/>
      <c r="J74" s="210"/>
      <c r="K74" s="210"/>
      <c r="L74" s="210"/>
      <c r="M74" s="210"/>
      <c r="N74" s="210"/>
      <c r="O74" s="210"/>
      <c r="P74" s="86"/>
      <c r="Q74" s="28"/>
    </row>
    <row r="75" spans="2:17">
      <c r="B75" s="85"/>
      <c r="F75" s="86"/>
      <c r="G75" s="28"/>
      <c r="H75" s="85"/>
      <c r="I75" s="28" t="s">
        <v>74</v>
      </c>
      <c r="P75" s="86"/>
      <c r="Q75" s="28"/>
    </row>
    <row r="76" spans="2:17">
      <c r="B76" s="85"/>
      <c r="C76" s="177" t="s">
        <v>75</v>
      </c>
      <c r="D76" s="183" t="s">
        <v>76</v>
      </c>
      <c r="E76" s="183"/>
      <c r="F76" s="86"/>
      <c r="G76" s="28"/>
      <c r="H76" s="85"/>
      <c r="I76" s="29" t="s">
        <v>77</v>
      </c>
      <c r="P76" s="86"/>
      <c r="Q76" s="28"/>
    </row>
    <row r="77" spans="2:17">
      <c r="B77" s="85"/>
      <c r="C77" s="177" t="s">
        <v>78</v>
      </c>
      <c r="D77" s="195" t="s">
        <v>79</v>
      </c>
      <c r="E77" s="195"/>
      <c r="F77" s="86"/>
      <c r="G77" s="28"/>
      <c r="H77" s="88"/>
      <c r="I77" s="89"/>
      <c r="J77" s="89"/>
      <c r="K77" s="89"/>
      <c r="L77" s="89"/>
      <c r="M77" s="89"/>
      <c r="N77" s="89"/>
      <c r="O77" s="89"/>
      <c r="P77" s="90"/>
      <c r="Q77" s="28"/>
    </row>
    <row r="78" spans="2:17">
      <c r="B78" s="85"/>
      <c r="C78" s="177" t="s">
        <v>80</v>
      </c>
      <c r="D78" s="195"/>
      <c r="E78" s="195"/>
      <c r="F78" s="86"/>
      <c r="G78" s="28"/>
      <c r="Q78" s="28"/>
    </row>
    <row r="79" spans="2:17" ht="14.45" customHeight="1">
      <c r="B79" s="85"/>
      <c r="F79" s="86"/>
      <c r="G79" s="28"/>
      <c r="Q79" s="28"/>
    </row>
    <row r="80" spans="2:17">
      <c r="B80" s="85"/>
      <c r="C80" s="29" t="s">
        <v>81</v>
      </c>
      <c r="F80" s="86"/>
      <c r="G80" s="28"/>
      <c r="Q80" s="28"/>
    </row>
    <row r="81" spans="2:25">
      <c r="B81" s="85"/>
      <c r="F81" s="86"/>
      <c r="G81" s="28"/>
      <c r="I81" s="189"/>
      <c r="J81" s="190"/>
      <c r="K81" s="190"/>
      <c r="L81" s="190"/>
      <c r="M81" s="190"/>
      <c r="N81" s="190"/>
      <c r="O81" s="190"/>
      <c r="P81" s="190"/>
      <c r="Q81" s="190"/>
      <c r="R81" s="190"/>
      <c r="S81" s="190"/>
      <c r="T81" s="190"/>
      <c r="U81" s="190"/>
      <c r="V81" s="190"/>
      <c r="W81" s="190"/>
      <c r="X81" s="190"/>
      <c r="Y81" s="190"/>
    </row>
    <row r="82" spans="2:25" ht="14.45" customHeight="1">
      <c r="B82" s="85"/>
      <c r="C82" s="191" t="s">
        <v>82</v>
      </c>
      <c r="D82" s="191"/>
      <c r="E82" s="191"/>
      <c r="F82" s="86"/>
      <c r="G82" s="28"/>
      <c r="I82" s="200"/>
      <c r="J82" s="200"/>
      <c r="K82" s="200"/>
      <c r="L82" s="200"/>
      <c r="M82" s="200"/>
      <c r="N82" s="200"/>
      <c r="O82" s="200"/>
      <c r="P82" s="200"/>
      <c r="Q82" s="200"/>
      <c r="R82" s="200"/>
      <c r="S82" s="200"/>
      <c r="T82" s="200"/>
      <c r="U82" s="200"/>
      <c r="V82" s="200"/>
      <c r="W82" s="200"/>
      <c r="X82" s="200"/>
      <c r="Y82" s="200"/>
    </row>
    <row r="83" spans="2:25">
      <c r="B83" s="85"/>
      <c r="C83" s="191"/>
      <c r="D83" s="191"/>
      <c r="E83" s="191"/>
      <c r="F83" s="86"/>
      <c r="G83" s="28"/>
      <c r="Q83" s="28"/>
    </row>
    <row r="84" spans="2:25">
      <c r="B84" s="85"/>
      <c r="F84" s="86"/>
      <c r="G84" s="28"/>
      <c r="Q84" s="28"/>
    </row>
    <row r="85" spans="2:25">
      <c r="B85" s="85"/>
      <c r="C85" s="29" t="s">
        <v>83</v>
      </c>
      <c r="F85" s="86"/>
      <c r="G85" s="28"/>
      <c r="Q85" s="28"/>
    </row>
    <row r="86" spans="2:25" ht="14.45" customHeight="1">
      <c r="B86" s="85"/>
      <c r="E86" s="179" t="s">
        <v>84</v>
      </c>
      <c r="F86" s="86"/>
      <c r="G86" s="28"/>
      <c r="Q86" s="28"/>
    </row>
    <row r="87" spans="2:25" ht="72">
      <c r="B87" s="85"/>
      <c r="C87" s="181" t="s">
        <v>85</v>
      </c>
      <c r="D87" s="184" t="s">
        <v>86</v>
      </c>
      <c r="E87" s="182" t="s">
        <v>87</v>
      </c>
      <c r="F87" s="86"/>
      <c r="G87" s="28"/>
      <c r="Q87" s="28"/>
    </row>
    <row r="88" spans="2:25">
      <c r="B88" s="85"/>
      <c r="F88" s="86"/>
      <c r="G88" s="28"/>
      <c r="Q88" s="28"/>
    </row>
    <row r="89" spans="2:25" ht="14.45" customHeight="1">
      <c r="B89" s="85"/>
      <c r="C89" s="191" t="s">
        <v>88</v>
      </c>
      <c r="D89" s="191"/>
      <c r="E89" s="191"/>
      <c r="F89" s="86"/>
      <c r="G89" s="28"/>
      <c r="Q89" s="28"/>
    </row>
    <row r="90" spans="2:25">
      <c r="B90" s="85"/>
      <c r="C90" s="191"/>
      <c r="D90" s="191"/>
      <c r="E90" s="191"/>
      <c r="F90" s="86"/>
      <c r="G90" s="28"/>
      <c r="Q90" s="28"/>
    </row>
    <row r="91" spans="2:25">
      <c r="B91" s="85"/>
      <c r="C91" s="191"/>
      <c r="D91" s="191"/>
      <c r="E91" s="191"/>
      <c r="F91" s="86"/>
      <c r="G91" s="28"/>
      <c r="Q91" s="28"/>
    </row>
    <row r="92" spans="2:25">
      <c r="B92" s="85"/>
      <c r="F92" s="86"/>
      <c r="G92" s="28"/>
      <c r="Q92" s="28"/>
    </row>
    <row r="93" spans="2:25">
      <c r="B93" s="85"/>
      <c r="C93" s="196" t="s">
        <v>89</v>
      </c>
      <c r="D93" s="195" t="s">
        <v>90</v>
      </c>
      <c r="E93" s="195"/>
      <c r="F93" s="86"/>
      <c r="G93" s="28"/>
      <c r="Q93" s="28"/>
    </row>
    <row r="94" spans="2:25">
      <c r="B94" s="85"/>
      <c r="C94" s="196"/>
      <c r="D94" s="195"/>
      <c r="E94" s="195"/>
      <c r="F94" s="86"/>
      <c r="G94" s="28"/>
      <c r="Q94" s="28"/>
    </row>
    <row r="95" spans="2:25">
      <c r="B95" s="85"/>
      <c r="C95" s="196" t="s">
        <v>91</v>
      </c>
      <c r="D95" s="195" t="s">
        <v>92</v>
      </c>
      <c r="E95" s="195"/>
      <c r="F95" s="86"/>
      <c r="G95" s="28"/>
      <c r="Q95" s="28"/>
    </row>
    <row r="96" spans="2:25">
      <c r="B96" s="85"/>
      <c r="C96" s="196"/>
      <c r="D96" s="195"/>
      <c r="E96" s="195"/>
      <c r="F96" s="86"/>
      <c r="G96" s="28"/>
      <c r="Q96" s="28"/>
    </row>
    <row r="97" spans="2:17">
      <c r="B97" s="88"/>
      <c r="C97" s="89"/>
      <c r="D97" s="89"/>
      <c r="E97" s="89"/>
      <c r="F97" s="90"/>
      <c r="G97" s="28"/>
      <c r="Q97" s="28"/>
    </row>
    <row r="99" spans="2:17" ht="23.45">
      <c r="B99" s="80" t="s">
        <v>93</v>
      </c>
      <c r="C99" s="81"/>
      <c r="D99" s="163" t="str">
        <f>K26</f>
        <v>Monitor the contracts progress</v>
      </c>
      <c r="E99" s="96" t="s">
        <v>24</v>
      </c>
      <c r="F99" s="97" t="s">
        <v>12</v>
      </c>
    </row>
    <row r="100" spans="2:17" s="81" customFormat="1" ht="6" customHeight="1">
      <c r="B100" s="148"/>
      <c r="C100" s="149"/>
      <c r="D100" s="150"/>
      <c r="E100" s="150"/>
      <c r="F100" s="151"/>
      <c r="G100" s="28"/>
      <c r="Q100" s="28"/>
    </row>
    <row r="101" spans="2:17" s="81" customFormat="1" ht="6" customHeight="1">
      <c r="B101" s="129"/>
      <c r="D101" s="82"/>
      <c r="E101" s="82"/>
      <c r="F101" s="130"/>
      <c r="G101" s="28"/>
      <c r="Q101" s="28"/>
    </row>
    <row r="102" spans="2:17" ht="14.45" customHeight="1">
      <c r="B102" s="85"/>
      <c r="C102" s="191" t="s">
        <v>94</v>
      </c>
      <c r="D102" s="191"/>
      <c r="E102" s="191"/>
      <c r="F102" s="86"/>
      <c r="G102" s="28"/>
      <c r="H102" s="28"/>
      <c r="I102" s="28"/>
      <c r="J102" s="28"/>
      <c r="K102" s="28"/>
      <c r="L102" s="28"/>
      <c r="M102" s="28"/>
      <c r="N102" s="28"/>
      <c r="O102" s="28"/>
      <c r="P102" s="28"/>
      <c r="Q102" s="28"/>
    </row>
    <row r="103" spans="2:17">
      <c r="B103" s="85"/>
      <c r="C103" s="191"/>
      <c r="D103" s="191"/>
      <c r="E103" s="191"/>
      <c r="F103" s="86"/>
      <c r="G103" s="28"/>
      <c r="H103" s="28"/>
      <c r="I103" s="28"/>
      <c r="J103" s="28"/>
      <c r="K103" s="28"/>
      <c r="L103" s="28"/>
      <c r="M103" s="28"/>
      <c r="N103" s="28"/>
      <c r="O103" s="28"/>
      <c r="P103" s="28"/>
      <c r="Q103" s="28"/>
    </row>
    <row r="104" spans="2:17">
      <c r="B104" s="85"/>
      <c r="F104" s="86"/>
      <c r="G104" s="28"/>
      <c r="H104" s="28"/>
      <c r="I104" s="28"/>
      <c r="J104" s="28"/>
      <c r="K104" s="28"/>
      <c r="L104" s="28"/>
      <c r="M104" s="28"/>
      <c r="N104" s="28"/>
      <c r="O104" s="28"/>
      <c r="P104" s="28"/>
      <c r="Q104" s="28"/>
    </row>
    <row r="105" spans="2:17">
      <c r="B105" s="85"/>
      <c r="C105" s="191" t="s">
        <v>95</v>
      </c>
      <c r="D105" s="191"/>
      <c r="E105" s="191"/>
      <c r="F105" s="86"/>
      <c r="G105" s="28"/>
      <c r="H105" s="28"/>
      <c r="I105" s="28"/>
      <c r="J105" s="28"/>
      <c r="K105" s="28"/>
      <c r="L105" s="28"/>
      <c r="M105" s="28"/>
      <c r="N105" s="28"/>
      <c r="O105" s="28"/>
      <c r="P105" s="28"/>
      <c r="Q105" s="28"/>
    </row>
    <row r="106" spans="2:17">
      <c r="B106" s="85"/>
      <c r="C106" s="191"/>
      <c r="D106" s="191"/>
      <c r="E106" s="191"/>
      <c r="F106" s="86"/>
      <c r="G106" s="28"/>
      <c r="H106" s="28"/>
      <c r="I106" s="28"/>
      <c r="J106" s="28"/>
      <c r="K106" s="28"/>
      <c r="L106" s="28"/>
      <c r="M106" s="28"/>
      <c r="N106" s="28"/>
      <c r="O106" s="28"/>
      <c r="P106" s="28"/>
      <c r="Q106" s="28"/>
    </row>
    <row r="107" spans="2:17">
      <c r="B107" s="85"/>
      <c r="F107" s="86"/>
      <c r="G107" s="28"/>
      <c r="H107" s="28"/>
      <c r="I107" s="28"/>
      <c r="J107" s="28"/>
      <c r="K107" s="28"/>
      <c r="L107" s="28"/>
      <c r="M107" s="28"/>
      <c r="N107" s="28"/>
      <c r="O107" s="28"/>
      <c r="P107" s="28"/>
      <c r="Q107" s="28"/>
    </row>
    <row r="108" spans="2:17">
      <c r="B108" s="85"/>
      <c r="F108" s="86"/>
      <c r="G108" s="28"/>
      <c r="H108" s="28"/>
      <c r="I108" s="28"/>
      <c r="J108" s="28"/>
      <c r="K108" s="28"/>
      <c r="L108" s="28"/>
      <c r="M108" s="28"/>
      <c r="N108" s="28"/>
      <c r="O108" s="28"/>
      <c r="P108" s="28"/>
      <c r="Q108" s="28"/>
    </row>
    <row r="109" spans="2:17">
      <c r="B109" s="85"/>
      <c r="F109" s="86"/>
      <c r="G109" s="28"/>
      <c r="H109" s="28"/>
      <c r="I109" s="28"/>
      <c r="J109" s="28"/>
      <c r="K109" s="28"/>
      <c r="L109" s="28"/>
      <c r="M109" s="28"/>
      <c r="N109" s="28"/>
      <c r="O109" s="28"/>
      <c r="P109" s="28"/>
      <c r="Q109" s="28"/>
    </row>
    <row r="110" spans="2:17">
      <c r="B110" s="85"/>
      <c r="F110" s="86"/>
      <c r="G110" s="28"/>
      <c r="H110" s="28"/>
      <c r="I110" s="28"/>
      <c r="J110" s="28"/>
      <c r="K110" s="28"/>
      <c r="L110" s="28"/>
      <c r="M110" s="28"/>
      <c r="N110" s="28"/>
      <c r="O110" s="28"/>
      <c r="P110" s="28"/>
      <c r="Q110" s="28"/>
    </row>
    <row r="111" spans="2:17">
      <c r="B111" s="85"/>
      <c r="F111" s="86"/>
      <c r="G111" s="28"/>
      <c r="H111" s="28"/>
      <c r="I111" s="28"/>
      <c r="J111" s="28"/>
      <c r="K111" s="28"/>
      <c r="L111" s="28"/>
      <c r="M111" s="28"/>
      <c r="N111" s="28"/>
      <c r="O111" s="28"/>
      <c r="P111" s="28"/>
      <c r="Q111" s="28"/>
    </row>
    <row r="112" spans="2:17">
      <c r="B112" s="85"/>
      <c r="F112" s="86"/>
      <c r="G112" s="28"/>
      <c r="H112" s="28"/>
      <c r="I112" s="28"/>
      <c r="J112" s="28"/>
      <c r="K112" s="28"/>
      <c r="L112" s="28"/>
      <c r="M112" s="28"/>
      <c r="N112" s="28"/>
      <c r="O112" s="28"/>
      <c r="P112" s="28"/>
      <c r="Q112" s="28"/>
    </row>
    <row r="113" spans="2:17">
      <c r="B113" s="85"/>
      <c r="C113" s="29" t="s">
        <v>96</v>
      </c>
      <c r="F113" s="86"/>
      <c r="G113" s="28"/>
      <c r="H113" s="28"/>
      <c r="I113" s="28"/>
      <c r="J113" s="28"/>
      <c r="K113" s="28"/>
      <c r="L113" s="28"/>
      <c r="M113" s="28"/>
      <c r="N113" s="28"/>
      <c r="O113" s="28"/>
      <c r="P113" s="28"/>
      <c r="Q113" s="28"/>
    </row>
    <row r="114" spans="2:17">
      <c r="B114" s="85"/>
      <c r="F114" s="86"/>
      <c r="G114" s="28"/>
      <c r="H114" s="28"/>
      <c r="I114" s="28"/>
      <c r="J114" s="28"/>
      <c r="K114" s="28"/>
      <c r="L114" s="28"/>
      <c r="M114" s="28"/>
      <c r="N114" s="28"/>
      <c r="O114" s="28"/>
      <c r="P114" s="28"/>
      <c r="Q114" s="28"/>
    </row>
    <row r="115" spans="2:17">
      <c r="B115" s="85"/>
      <c r="C115" s="41" t="s">
        <v>97</v>
      </c>
      <c r="F115" s="86"/>
      <c r="G115" s="28"/>
      <c r="H115" s="28"/>
      <c r="I115" s="28"/>
      <c r="J115" s="28"/>
      <c r="K115" s="28"/>
      <c r="L115" s="28"/>
      <c r="M115" s="28"/>
      <c r="N115" s="28"/>
      <c r="O115" s="28"/>
      <c r="P115" s="28"/>
      <c r="Q115" s="28"/>
    </row>
    <row r="116" spans="2:17">
      <c r="B116" s="85"/>
      <c r="C116" s="49" t="s">
        <v>98</v>
      </c>
      <c r="D116" s="180" t="s">
        <v>99</v>
      </c>
      <c r="F116" s="86"/>
      <c r="G116" s="28"/>
      <c r="H116" s="28"/>
      <c r="I116" s="28"/>
      <c r="J116" s="28"/>
      <c r="K116" s="28"/>
      <c r="L116" s="28"/>
      <c r="M116" s="28"/>
      <c r="N116" s="28"/>
      <c r="O116" s="28"/>
      <c r="P116" s="28"/>
      <c r="Q116" s="28"/>
    </row>
    <row r="117" spans="2:17">
      <c r="B117" s="85"/>
      <c r="F117" s="86"/>
      <c r="G117" s="28"/>
      <c r="H117" s="28"/>
      <c r="I117" s="28"/>
      <c r="J117" s="28"/>
      <c r="K117" s="28"/>
      <c r="L117" s="28"/>
      <c r="M117" s="28"/>
      <c r="N117" s="28"/>
      <c r="O117" s="28"/>
      <c r="P117" s="28"/>
      <c r="Q117" s="28"/>
    </row>
    <row r="118" spans="2:17">
      <c r="B118" s="85"/>
      <c r="C118" s="191" t="s">
        <v>100</v>
      </c>
      <c r="D118" s="191"/>
      <c r="E118" s="191"/>
      <c r="F118" s="86"/>
      <c r="G118" s="28"/>
      <c r="H118" s="28"/>
      <c r="I118" s="28"/>
      <c r="J118" s="28"/>
      <c r="K118" s="28"/>
      <c r="L118" s="28"/>
      <c r="M118" s="28"/>
      <c r="N118" s="28"/>
      <c r="O118" s="28"/>
      <c r="P118" s="28"/>
      <c r="Q118" s="28"/>
    </row>
    <row r="119" spans="2:17">
      <c r="B119" s="85"/>
      <c r="C119" s="191"/>
      <c r="D119" s="191"/>
      <c r="E119" s="191"/>
      <c r="F119" s="86"/>
      <c r="G119" s="28"/>
      <c r="H119" s="28"/>
      <c r="I119" s="28"/>
      <c r="J119" s="28"/>
      <c r="K119" s="28"/>
      <c r="L119" s="28"/>
      <c r="M119" s="28"/>
      <c r="N119" s="28"/>
      <c r="O119" s="28"/>
      <c r="P119" s="28"/>
      <c r="Q119" s="28"/>
    </row>
    <row r="120" spans="2:17">
      <c r="B120" s="85"/>
      <c r="F120" s="86"/>
      <c r="G120" s="28"/>
      <c r="H120" s="28"/>
      <c r="I120" s="28"/>
      <c r="J120" s="28"/>
      <c r="K120" s="28"/>
      <c r="L120" s="28"/>
      <c r="M120" s="28"/>
      <c r="N120" s="28"/>
      <c r="O120" s="28"/>
      <c r="P120" s="28"/>
      <c r="Q120" s="28"/>
    </row>
    <row r="121" spans="2:17">
      <c r="B121" s="85"/>
      <c r="C121" s="191" t="s">
        <v>101</v>
      </c>
      <c r="D121" s="191"/>
      <c r="E121" s="191"/>
      <c r="F121" s="86"/>
      <c r="G121" s="28"/>
      <c r="H121" s="28"/>
      <c r="I121" s="28"/>
      <c r="J121" s="28"/>
      <c r="K121" s="28"/>
      <c r="L121" s="28"/>
      <c r="M121" s="28"/>
      <c r="N121" s="28"/>
      <c r="O121" s="28"/>
      <c r="P121" s="28"/>
      <c r="Q121" s="28"/>
    </row>
    <row r="122" spans="2:17">
      <c r="B122" s="85"/>
      <c r="C122" s="191"/>
      <c r="D122" s="191"/>
      <c r="E122" s="191"/>
      <c r="F122" s="86"/>
      <c r="G122" s="28"/>
      <c r="H122" s="28"/>
      <c r="I122" s="28"/>
      <c r="J122" s="28"/>
      <c r="K122" s="28"/>
      <c r="L122" s="28"/>
      <c r="M122" s="28"/>
      <c r="N122" s="28"/>
      <c r="O122" s="28"/>
      <c r="P122" s="28"/>
      <c r="Q122" s="28"/>
    </row>
    <row r="123" spans="2:17">
      <c r="B123" s="85"/>
      <c r="F123" s="86"/>
      <c r="G123" s="28"/>
      <c r="H123" s="28"/>
      <c r="I123" s="28"/>
      <c r="J123" s="28"/>
      <c r="K123" s="28"/>
      <c r="L123" s="28"/>
      <c r="M123" s="28"/>
      <c r="N123" s="28"/>
      <c r="O123" s="28"/>
      <c r="P123" s="28"/>
      <c r="Q123" s="28"/>
    </row>
    <row r="124" spans="2:17">
      <c r="B124" s="85"/>
      <c r="C124" s="49" t="s">
        <v>102</v>
      </c>
      <c r="D124" s="180" t="s">
        <v>103</v>
      </c>
      <c r="F124" s="86"/>
      <c r="G124" s="28"/>
      <c r="H124" s="28"/>
      <c r="I124" s="28"/>
      <c r="J124" s="28"/>
      <c r="K124" s="28"/>
      <c r="L124" s="28"/>
      <c r="M124" s="28"/>
      <c r="N124" s="28"/>
      <c r="O124" s="28"/>
      <c r="P124" s="28"/>
      <c r="Q124" s="28"/>
    </row>
    <row r="125" spans="2:17">
      <c r="B125" s="85"/>
      <c r="C125" s="49" t="s">
        <v>104</v>
      </c>
      <c r="D125" s="180" t="s">
        <v>105</v>
      </c>
      <c r="F125" s="86"/>
      <c r="G125" s="28"/>
      <c r="H125" s="28"/>
      <c r="I125" s="28"/>
      <c r="J125" s="28"/>
      <c r="K125" s="28"/>
      <c r="L125" s="28"/>
      <c r="M125" s="28"/>
      <c r="N125" s="28"/>
      <c r="O125" s="28"/>
      <c r="P125" s="28"/>
      <c r="Q125" s="28"/>
    </row>
    <row r="126" spans="2:17">
      <c r="B126" s="85"/>
      <c r="C126" s="49" t="s">
        <v>98</v>
      </c>
      <c r="D126" s="180" t="s">
        <v>106</v>
      </c>
      <c r="F126" s="86"/>
      <c r="G126" s="28"/>
      <c r="H126" s="28"/>
      <c r="I126" s="28"/>
      <c r="J126" s="28"/>
      <c r="K126" s="28"/>
      <c r="L126" s="28"/>
      <c r="M126" s="28"/>
      <c r="N126" s="28"/>
      <c r="O126" s="28"/>
      <c r="P126" s="28"/>
      <c r="Q126" s="28"/>
    </row>
    <row r="127" spans="2:17">
      <c r="B127" s="85"/>
      <c r="C127" s="49" t="s">
        <v>107</v>
      </c>
      <c r="D127" s="180" t="s">
        <v>108</v>
      </c>
      <c r="F127" s="86"/>
      <c r="G127" s="28"/>
      <c r="H127" s="28"/>
      <c r="I127" s="28"/>
      <c r="J127" s="28"/>
      <c r="K127" s="28"/>
      <c r="L127" s="28"/>
      <c r="M127" s="28"/>
      <c r="N127" s="28"/>
      <c r="O127" s="28"/>
      <c r="P127" s="28"/>
      <c r="Q127" s="28"/>
    </row>
    <row r="128" spans="2:17">
      <c r="B128" s="88"/>
      <c r="C128" s="89"/>
      <c r="D128" s="89"/>
      <c r="E128" s="89"/>
      <c r="F128" s="90"/>
      <c r="G128" s="28"/>
      <c r="H128" s="28"/>
      <c r="I128" s="28"/>
      <c r="J128" s="28"/>
      <c r="K128" s="28"/>
      <c r="L128" s="28"/>
      <c r="M128" s="28"/>
      <c r="N128" s="28"/>
      <c r="O128" s="28"/>
      <c r="P128" s="28"/>
      <c r="Q128" s="28"/>
    </row>
    <row r="130" spans="2:17" ht="23.45">
      <c r="B130" s="80" t="s">
        <v>109</v>
      </c>
      <c r="C130" s="81"/>
      <c r="D130" s="163" t="str">
        <f>K28</f>
        <v>Visualisation and summary of contract data</v>
      </c>
      <c r="E130" s="98" t="s">
        <v>28</v>
      </c>
      <c r="F130" s="99" t="s">
        <v>12</v>
      </c>
    </row>
    <row r="131" spans="2:17" s="81" customFormat="1" ht="6" customHeight="1">
      <c r="B131" s="144"/>
      <c r="C131" s="145"/>
      <c r="D131" s="146"/>
      <c r="E131" s="146"/>
      <c r="F131" s="147"/>
      <c r="G131" s="28"/>
      <c r="H131" s="28"/>
      <c r="I131" s="28"/>
      <c r="J131" s="28"/>
      <c r="K131" s="28"/>
      <c r="L131" s="28"/>
      <c r="M131" s="28"/>
      <c r="N131" s="28"/>
      <c r="O131" s="28"/>
      <c r="P131" s="28"/>
      <c r="Q131" s="28"/>
    </row>
    <row r="132" spans="2:17" s="81" customFormat="1" ht="6" customHeight="1">
      <c r="B132" s="129"/>
      <c r="D132" s="82"/>
      <c r="E132" s="82"/>
      <c r="F132" s="130"/>
      <c r="G132" s="28"/>
      <c r="H132" s="28"/>
      <c r="I132" s="28"/>
      <c r="J132" s="28"/>
      <c r="K132" s="28"/>
      <c r="L132" s="28"/>
      <c r="M132" s="28"/>
      <c r="N132" s="28"/>
      <c r="O132" s="28"/>
      <c r="P132" s="28"/>
      <c r="Q132" s="28"/>
    </row>
    <row r="133" spans="2:17">
      <c r="B133" s="85"/>
      <c r="C133" s="191" t="s">
        <v>110</v>
      </c>
      <c r="D133" s="191"/>
      <c r="E133" s="191"/>
      <c r="F133" s="86"/>
      <c r="G133" s="28"/>
      <c r="H133" s="28"/>
      <c r="I133" s="28"/>
      <c r="J133" s="28"/>
      <c r="K133" s="28"/>
      <c r="L133" s="28"/>
      <c r="M133" s="28"/>
      <c r="N133" s="28"/>
      <c r="O133" s="28"/>
      <c r="P133" s="28"/>
      <c r="Q133" s="28"/>
    </row>
    <row r="134" spans="2:17">
      <c r="B134" s="85"/>
      <c r="C134" s="191"/>
      <c r="D134" s="191"/>
      <c r="E134" s="191"/>
      <c r="F134" s="86"/>
      <c r="G134" s="28"/>
      <c r="H134" s="28"/>
      <c r="I134" s="28"/>
      <c r="J134" s="28"/>
      <c r="K134" s="28"/>
      <c r="L134" s="28"/>
      <c r="M134" s="28"/>
      <c r="N134" s="28"/>
      <c r="O134" s="28"/>
      <c r="P134" s="28"/>
      <c r="Q134" s="28"/>
    </row>
    <row r="135" spans="2:17">
      <c r="B135" s="85"/>
      <c r="F135" s="86"/>
      <c r="G135" s="28"/>
      <c r="H135" s="28"/>
      <c r="I135" s="28"/>
      <c r="J135" s="28"/>
      <c r="K135" s="28"/>
      <c r="L135" s="28"/>
      <c r="M135" s="28"/>
      <c r="N135" s="28"/>
      <c r="O135" s="28"/>
      <c r="P135" s="28"/>
      <c r="Q135" s="28"/>
    </row>
    <row r="136" spans="2:17">
      <c r="B136" s="85"/>
      <c r="D136" s="186" t="s">
        <v>111</v>
      </c>
      <c r="F136" s="86"/>
      <c r="G136" s="28"/>
      <c r="H136" s="28"/>
      <c r="I136" s="28"/>
      <c r="J136" s="28"/>
      <c r="K136" s="28"/>
      <c r="L136" s="28"/>
      <c r="M136" s="28"/>
      <c r="N136" s="28"/>
      <c r="O136" s="28"/>
      <c r="P136" s="28"/>
      <c r="Q136" s="28"/>
    </row>
    <row r="137" spans="2:17">
      <c r="B137" s="85"/>
      <c r="D137" s="194" t="s">
        <v>112</v>
      </c>
      <c r="E137" s="187"/>
      <c r="F137" s="86"/>
      <c r="G137" s="28"/>
      <c r="H137" s="28"/>
      <c r="I137" s="28"/>
      <c r="J137" s="28"/>
      <c r="K137" s="28"/>
      <c r="L137" s="28"/>
      <c r="M137" s="28"/>
      <c r="N137" s="28"/>
      <c r="O137" s="28"/>
      <c r="P137" s="28"/>
      <c r="Q137" s="28"/>
    </row>
    <row r="138" spans="2:17">
      <c r="B138" s="85"/>
      <c r="D138" s="194"/>
      <c r="F138" s="86"/>
      <c r="G138" s="28"/>
      <c r="H138" s="28"/>
      <c r="I138" s="28"/>
      <c r="J138" s="28"/>
      <c r="K138" s="28"/>
      <c r="L138" s="28"/>
      <c r="M138" s="28"/>
      <c r="N138" s="28"/>
      <c r="O138" s="28"/>
      <c r="P138" s="28"/>
      <c r="Q138" s="28"/>
    </row>
    <row r="139" spans="2:17">
      <c r="B139" s="85"/>
      <c r="F139" s="86"/>
      <c r="G139" s="28"/>
      <c r="H139" s="28"/>
      <c r="I139" s="28"/>
      <c r="J139" s="28"/>
      <c r="K139" s="28"/>
      <c r="L139" s="28"/>
      <c r="M139" s="28"/>
      <c r="N139" s="28"/>
      <c r="O139" s="28"/>
      <c r="P139" s="28"/>
      <c r="Q139" s="28"/>
    </row>
    <row r="140" spans="2:17">
      <c r="B140" s="85"/>
      <c r="F140" s="86"/>
      <c r="G140" s="28"/>
      <c r="H140" s="28"/>
      <c r="I140" s="28"/>
      <c r="J140" s="28"/>
      <c r="K140" s="28"/>
      <c r="L140" s="28"/>
      <c r="M140" s="28"/>
      <c r="N140" s="28"/>
      <c r="O140" s="28"/>
      <c r="P140" s="28"/>
      <c r="Q140" s="28"/>
    </row>
    <row r="141" spans="2:17">
      <c r="B141" s="85"/>
      <c r="F141" s="86"/>
      <c r="G141" s="28"/>
      <c r="H141" s="28"/>
      <c r="I141" s="28"/>
      <c r="J141" s="28"/>
      <c r="K141" s="28"/>
      <c r="L141" s="28"/>
      <c r="M141" s="28"/>
      <c r="N141" s="28"/>
      <c r="O141" s="28"/>
      <c r="P141" s="28"/>
      <c r="Q141" s="28"/>
    </row>
    <row r="142" spans="2:17">
      <c r="B142" s="85"/>
      <c r="F142" s="86"/>
      <c r="G142" s="28"/>
      <c r="H142" s="28"/>
      <c r="I142" s="28"/>
      <c r="J142" s="28"/>
      <c r="K142" s="28"/>
      <c r="L142" s="28"/>
      <c r="M142" s="28"/>
      <c r="N142" s="28"/>
      <c r="O142" s="28"/>
      <c r="P142" s="28"/>
      <c r="Q142" s="28"/>
    </row>
    <row r="143" spans="2:17">
      <c r="B143" s="85"/>
      <c r="F143" s="86"/>
      <c r="G143" s="28"/>
      <c r="H143" s="28"/>
      <c r="I143" s="28"/>
      <c r="J143" s="28"/>
      <c r="K143" s="28"/>
      <c r="L143" s="28"/>
      <c r="M143" s="28"/>
      <c r="N143" s="28"/>
      <c r="O143" s="28"/>
      <c r="P143" s="28"/>
      <c r="Q143" s="28"/>
    </row>
    <row r="144" spans="2:17">
      <c r="B144" s="85"/>
      <c r="F144" s="86"/>
      <c r="G144" s="28"/>
      <c r="H144" s="28"/>
      <c r="I144" s="28"/>
      <c r="J144" s="28"/>
      <c r="K144" s="28"/>
      <c r="L144" s="28"/>
      <c r="M144" s="28"/>
      <c r="N144" s="28"/>
      <c r="O144" s="28"/>
      <c r="P144" s="28"/>
      <c r="Q144" s="28"/>
    </row>
    <row r="145" spans="2:17">
      <c r="B145" s="85"/>
      <c r="F145" s="86"/>
      <c r="G145" s="28"/>
      <c r="H145" s="28"/>
      <c r="I145" s="28"/>
      <c r="J145" s="28"/>
      <c r="K145" s="28"/>
      <c r="L145" s="28"/>
      <c r="M145" s="28"/>
      <c r="N145" s="28"/>
      <c r="O145" s="28"/>
      <c r="P145" s="28"/>
      <c r="Q145" s="28"/>
    </row>
    <row r="146" spans="2:17">
      <c r="B146" s="85"/>
      <c r="F146" s="86"/>
      <c r="G146" s="28"/>
      <c r="H146" s="28"/>
      <c r="I146" s="28"/>
      <c r="J146" s="28"/>
      <c r="K146" s="28"/>
      <c r="L146" s="28"/>
      <c r="M146" s="28"/>
      <c r="N146" s="28"/>
      <c r="O146" s="28"/>
      <c r="P146" s="28"/>
      <c r="Q146" s="28"/>
    </row>
    <row r="147" spans="2:17">
      <c r="B147" s="85"/>
      <c r="C147" s="29" t="s">
        <v>113</v>
      </c>
      <c r="F147" s="86"/>
      <c r="G147" s="28"/>
      <c r="H147" s="28"/>
      <c r="I147" s="28"/>
      <c r="J147" s="28"/>
      <c r="K147" s="28"/>
      <c r="L147" s="28"/>
      <c r="M147" s="28"/>
      <c r="N147" s="28"/>
      <c r="O147" s="28"/>
      <c r="P147" s="28"/>
      <c r="Q147" s="28"/>
    </row>
    <row r="148" spans="2:17">
      <c r="B148" s="85"/>
      <c r="F148" s="86"/>
      <c r="G148" s="28"/>
      <c r="H148" s="28"/>
      <c r="I148" s="28"/>
      <c r="J148" s="28"/>
      <c r="K148" s="28"/>
      <c r="L148" s="28"/>
      <c r="M148" s="28"/>
      <c r="N148" s="28"/>
      <c r="O148" s="28"/>
      <c r="P148" s="28"/>
      <c r="Q148" s="28"/>
    </row>
    <row r="149" spans="2:17">
      <c r="B149" s="85"/>
      <c r="C149" s="206" t="s">
        <v>114</v>
      </c>
      <c r="D149" s="207" t="s">
        <v>115</v>
      </c>
      <c r="E149" s="207"/>
      <c r="F149" s="86"/>
      <c r="G149" s="28"/>
      <c r="H149" s="28"/>
      <c r="I149" s="28"/>
      <c r="J149" s="28"/>
      <c r="K149" s="28"/>
      <c r="L149" s="28"/>
      <c r="M149" s="28"/>
      <c r="N149" s="28"/>
      <c r="O149" s="28"/>
      <c r="P149" s="28"/>
      <c r="Q149" s="28"/>
    </row>
    <row r="150" spans="2:17">
      <c r="B150" s="85"/>
      <c r="C150" s="206"/>
      <c r="D150" s="207"/>
      <c r="E150" s="207"/>
      <c r="F150" s="86"/>
      <c r="G150" s="28"/>
      <c r="H150" s="28"/>
      <c r="I150" s="28"/>
      <c r="J150" s="28"/>
      <c r="K150" s="28"/>
      <c r="L150" s="28"/>
      <c r="M150" s="28"/>
      <c r="N150" s="28"/>
      <c r="O150" s="28"/>
      <c r="P150" s="28"/>
      <c r="Q150" s="28"/>
    </row>
    <row r="151" spans="2:17" ht="14.45" customHeight="1">
      <c r="B151" s="85"/>
      <c r="C151" s="206" t="s">
        <v>116</v>
      </c>
      <c r="D151" s="207" t="s">
        <v>117</v>
      </c>
      <c r="E151" s="207"/>
      <c r="F151" s="86"/>
      <c r="G151" s="28"/>
      <c r="H151" s="28"/>
      <c r="I151" s="28"/>
      <c r="J151" s="28"/>
      <c r="K151" s="28"/>
      <c r="L151" s="28"/>
      <c r="M151" s="28"/>
      <c r="N151" s="28"/>
      <c r="O151" s="28"/>
      <c r="P151" s="28"/>
      <c r="Q151" s="28"/>
    </row>
    <row r="152" spans="2:17">
      <c r="B152" s="85"/>
      <c r="C152" s="206"/>
      <c r="D152" s="207"/>
      <c r="E152" s="207"/>
      <c r="F152" s="86"/>
      <c r="G152" s="28"/>
      <c r="H152" s="28"/>
      <c r="I152" s="28"/>
      <c r="J152" s="28"/>
      <c r="K152" s="28"/>
      <c r="L152" s="28"/>
      <c r="M152" s="28"/>
      <c r="N152" s="28"/>
      <c r="O152" s="28"/>
      <c r="P152" s="28"/>
      <c r="Q152" s="28"/>
    </row>
    <row r="153" spans="2:17">
      <c r="B153" s="85"/>
      <c r="C153" s="206"/>
      <c r="D153" s="207"/>
      <c r="E153" s="207"/>
      <c r="F153" s="86"/>
      <c r="G153" s="28"/>
      <c r="H153" s="28"/>
      <c r="I153" s="28"/>
      <c r="J153" s="28"/>
      <c r="K153" s="28"/>
      <c r="L153" s="28"/>
      <c r="M153" s="28"/>
      <c r="N153" s="28"/>
      <c r="O153" s="28"/>
      <c r="P153" s="28"/>
      <c r="Q153" s="28"/>
    </row>
    <row r="154" spans="2:17">
      <c r="B154" s="85"/>
      <c r="C154" s="201" t="s">
        <v>118</v>
      </c>
      <c r="D154" s="202" t="s">
        <v>119</v>
      </c>
      <c r="E154" s="203"/>
      <c r="F154" s="86"/>
      <c r="G154" s="28"/>
      <c r="H154" s="28"/>
      <c r="I154" s="28"/>
      <c r="J154" s="28"/>
      <c r="K154" s="28"/>
      <c r="L154" s="28"/>
      <c r="M154" s="28"/>
      <c r="N154" s="28"/>
      <c r="O154" s="28"/>
      <c r="P154" s="28"/>
      <c r="Q154" s="28"/>
    </row>
    <row r="155" spans="2:17">
      <c r="B155" s="85"/>
      <c r="C155" s="201"/>
      <c r="D155" s="204"/>
      <c r="E155" s="205"/>
      <c r="F155" s="86"/>
      <c r="G155" s="28"/>
      <c r="H155" s="28"/>
      <c r="I155" s="28"/>
      <c r="J155" s="28"/>
      <c r="K155" s="28"/>
      <c r="L155" s="28"/>
      <c r="M155" s="28"/>
      <c r="N155" s="28"/>
      <c r="O155" s="28"/>
      <c r="P155" s="28"/>
      <c r="Q155" s="28"/>
    </row>
    <row r="156" spans="2:17">
      <c r="B156" s="88"/>
      <c r="C156" s="89"/>
      <c r="D156" s="89"/>
      <c r="E156" s="89"/>
      <c r="F156" s="90"/>
      <c r="G156" s="28"/>
      <c r="H156" s="28"/>
      <c r="I156" s="28"/>
      <c r="J156" s="28"/>
      <c r="K156" s="28"/>
      <c r="L156" s="28"/>
      <c r="M156" s="28"/>
      <c r="N156" s="28"/>
      <c r="O156" s="28"/>
      <c r="P156" s="28"/>
      <c r="Q156" s="28"/>
    </row>
    <row r="158" spans="2:17" ht="23.45">
      <c r="B158" s="80" t="s">
        <v>120</v>
      </c>
      <c r="C158" s="81"/>
      <c r="D158" s="163" t="str">
        <f>K30</f>
        <v>Create a useable output for other BI software and Organisation file</v>
      </c>
      <c r="E158" s="100" t="s">
        <v>34</v>
      </c>
      <c r="F158" s="101" t="s">
        <v>12</v>
      </c>
    </row>
    <row r="159" spans="2:17" s="81" customFormat="1" ht="6" customHeight="1">
      <c r="B159" s="140"/>
      <c r="C159" s="141"/>
      <c r="D159" s="142"/>
      <c r="E159" s="142"/>
      <c r="F159" s="143"/>
      <c r="G159" s="28"/>
      <c r="H159" s="28"/>
      <c r="I159" s="28"/>
      <c r="J159" s="28"/>
      <c r="K159" s="28"/>
      <c r="L159" s="28"/>
      <c r="M159" s="28"/>
      <c r="N159" s="28"/>
      <c r="O159" s="28"/>
      <c r="P159" s="28"/>
      <c r="Q159" s="28"/>
    </row>
    <row r="160" spans="2:17" s="81" customFormat="1" ht="6" customHeight="1">
      <c r="B160" s="129"/>
      <c r="D160" s="82"/>
      <c r="E160" s="82"/>
      <c r="F160" s="130"/>
      <c r="G160" s="28"/>
      <c r="H160" s="28"/>
      <c r="I160" s="28"/>
      <c r="J160" s="28"/>
      <c r="K160" s="28"/>
      <c r="L160" s="28"/>
      <c r="M160" s="28"/>
      <c r="N160" s="28"/>
      <c r="O160" s="28"/>
      <c r="P160" s="28"/>
      <c r="Q160" s="28"/>
    </row>
    <row r="161" spans="2:17" ht="14.45" customHeight="1">
      <c r="B161" s="85"/>
      <c r="C161" s="197" t="s">
        <v>121</v>
      </c>
      <c r="D161" s="197"/>
      <c r="E161" s="197"/>
      <c r="F161" s="86"/>
      <c r="G161" s="28"/>
      <c r="H161" s="28"/>
      <c r="I161" s="28"/>
      <c r="J161" s="28"/>
      <c r="K161" s="28"/>
      <c r="L161" s="28"/>
      <c r="M161" s="28"/>
      <c r="N161" s="28"/>
      <c r="O161" s="28"/>
      <c r="P161" s="28"/>
      <c r="Q161" s="28"/>
    </row>
    <row r="162" spans="2:17">
      <c r="B162" s="85"/>
      <c r="C162" s="197"/>
      <c r="D162" s="197"/>
      <c r="E162" s="197"/>
      <c r="F162" s="86"/>
      <c r="G162" s="28"/>
      <c r="H162" s="28"/>
      <c r="I162" s="28"/>
      <c r="J162" s="28"/>
      <c r="K162" s="28"/>
      <c r="L162" s="28"/>
      <c r="M162" s="28"/>
      <c r="N162" s="28"/>
      <c r="O162" s="28"/>
      <c r="P162" s="28"/>
      <c r="Q162" s="28"/>
    </row>
    <row r="163" spans="2:17">
      <c r="B163" s="88"/>
      <c r="C163" s="89"/>
      <c r="D163" s="89"/>
      <c r="E163" s="89"/>
      <c r="F163" s="90"/>
      <c r="G163" s="28"/>
      <c r="H163" s="28"/>
      <c r="I163" s="28"/>
      <c r="J163" s="28"/>
      <c r="K163" s="28"/>
      <c r="L163" s="28"/>
      <c r="M163" s="28"/>
      <c r="N163" s="28"/>
      <c r="O163" s="28"/>
      <c r="P163" s="28"/>
      <c r="Q163" s="28"/>
    </row>
  </sheetData>
  <sheetProtection sheet="1" objects="1" scenarios="1"/>
  <protectedRanges>
    <protectedRange sqref="C37" name="measures_1"/>
    <protectedRange sqref="D71:D73" name="Setup"/>
    <protectedRange sqref="D60:D63" name="Setup_2"/>
    <protectedRange sqref="D87" name="Setup_3"/>
    <protectedRange sqref="C127" name="Monitoring_7"/>
    <protectedRange sqref="C124:C126" name="Monitoring_8"/>
    <protectedRange sqref="C116" name="Monitoring_9"/>
  </protectedRanges>
  <mergeCells count="62">
    <mergeCell ref="K9:O10"/>
    <mergeCell ref="K12:O13"/>
    <mergeCell ref="I82:Y82"/>
    <mergeCell ref="I55:O60"/>
    <mergeCell ref="C154:C155"/>
    <mergeCell ref="D154:E155"/>
    <mergeCell ref="C149:C150"/>
    <mergeCell ref="D149:E150"/>
    <mergeCell ref="C151:C153"/>
    <mergeCell ref="D151:E153"/>
    <mergeCell ref="C44:E44"/>
    <mergeCell ref="C65:E66"/>
    <mergeCell ref="D77:E78"/>
    <mergeCell ref="C68:E69"/>
    <mergeCell ref="I62:O62"/>
    <mergeCell ref="C93:C94"/>
    <mergeCell ref="C161:E162"/>
    <mergeCell ref="C39:E40"/>
    <mergeCell ref="C42:E43"/>
    <mergeCell ref="I54:O54"/>
    <mergeCell ref="C21:E22"/>
    <mergeCell ref="C33:C34"/>
    <mergeCell ref="D33:E34"/>
    <mergeCell ref="C45:E47"/>
    <mergeCell ref="C24:C25"/>
    <mergeCell ref="D24:E25"/>
    <mergeCell ref="C27:C28"/>
    <mergeCell ref="D27:E28"/>
    <mergeCell ref="C30:C31"/>
    <mergeCell ref="D30:E31"/>
    <mergeCell ref="C54:E56"/>
    <mergeCell ref="C41:E41"/>
    <mergeCell ref="C118:E119"/>
    <mergeCell ref="C121:E122"/>
    <mergeCell ref="C133:E134"/>
    <mergeCell ref="D137:D138"/>
    <mergeCell ref="D93:E94"/>
    <mergeCell ref="C95:C96"/>
    <mergeCell ref="D95:E96"/>
    <mergeCell ref="C102:E103"/>
    <mergeCell ref="I61:O61"/>
    <mergeCell ref="I63:O63"/>
    <mergeCell ref="I64:O64"/>
    <mergeCell ref="I65:O65"/>
    <mergeCell ref="C105:E106"/>
    <mergeCell ref="C82:E83"/>
    <mergeCell ref="C19:E19"/>
    <mergeCell ref="C20:E20"/>
    <mergeCell ref="C89:E91"/>
    <mergeCell ref="C9:E12"/>
    <mergeCell ref="I73:O73"/>
    <mergeCell ref="I74:O74"/>
    <mergeCell ref="I66:O66"/>
    <mergeCell ref="I67:O67"/>
    <mergeCell ref="I68:O68"/>
    <mergeCell ref="I69:O69"/>
    <mergeCell ref="I70:O70"/>
    <mergeCell ref="D26:E26"/>
    <mergeCell ref="D29:E29"/>
    <mergeCell ref="D32:E32"/>
    <mergeCell ref="I71:O71"/>
    <mergeCell ref="I72:O72"/>
  </mergeCells>
  <conditionalFormatting sqref="C36:C37">
    <cfRule type="cellIs" dxfId="98" priority="19" operator="equal">
      <formula>"NO"</formula>
    </cfRule>
  </conditionalFormatting>
  <conditionalFormatting sqref="C116">
    <cfRule type="cellIs" dxfId="97" priority="1" operator="equal">
      <formula>"Blue"</formula>
    </cfRule>
    <cfRule type="cellIs" dxfId="96" priority="2" operator="equal">
      <formula>"Red"</formula>
    </cfRule>
    <cfRule type="cellIs" dxfId="95" priority="3" operator="equal">
      <formula>"Green"</formula>
    </cfRule>
    <cfRule type="cellIs" dxfId="94" priority="4" operator="equal">
      <formula>"Amber"</formula>
    </cfRule>
  </conditionalFormatting>
  <conditionalFormatting sqref="C124:C127">
    <cfRule type="cellIs" dxfId="93" priority="5" operator="equal">
      <formula>"Blue"</formula>
    </cfRule>
    <cfRule type="cellIs" dxfId="92" priority="6" operator="equal">
      <formula>"Red"</formula>
    </cfRule>
    <cfRule type="cellIs" dxfId="91" priority="7" operator="equal">
      <formula>"Green"</formula>
    </cfRule>
    <cfRule type="cellIs" dxfId="90" priority="8" operator="equal">
      <formula>"Amber"</formula>
    </cfRule>
  </conditionalFormatting>
  <dataValidations count="1">
    <dataValidation type="date" operator="greaterThan" allowBlank="1" showInputMessage="1" showErrorMessage="1" sqref="D72" xr:uid="{0A0CC43B-9EFE-488D-A919-A7D55BE396E0}">
      <formula1>43831</formula1>
    </dataValidation>
  </dataValidations>
  <hyperlinks>
    <hyperlink ref="E16" location="'0 - Measures'!A1" display="0 - Measures" xr:uid="{E84EBD09-0BA8-4106-89FF-EAB0C68A64BD}"/>
    <hyperlink ref="E51" location="'1 - Setup'!A1" display="1 - Setup" xr:uid="{2BB57B4B-DA2D-4446-993B-2569D5F06D59}"/>
    <hyperlink ref="E99" location="'2 - Monitoring'!A1" display="2 - Monitoring" xr:uid="{79879F7F-35D7-4EDC-9C05-7DA23A471703}"/>
    <hyperlink ref="E130" location="'3 - Dashboard'!A1" display="3 - Dashboard" xr:uid="{4ACF13AB-9C04-456D-9477-854A8FF09120}"/>
    <hyperlink ref="E158" location="'4 - Output'!A1" display="4 - Output" xr:uid="{C22F54F1-CF1A-44C1-BC6D-FE54F626680C}"/>
    <hyperlink ref="F16" location="'0 - Measures'!A1" display="&gt;" xr:uid="{44304A97-A6D6-4D31-9A32-61C666841881}"/>
    <hyperlink ref="F51" location="'1 - Setup'!A1" display="&gt;" xr:uid="{EAF9F069-3185-4511-832C-205350FA208A}"/>
    <hyperlink ref="F99" location="'2 - Monitoring'!A1" display="&gt;" xr:uid="{6B47D971-E88B-46A5-9CFC-CEDCCAB6EE86}"/>
    <hyperlink ref="F130" location="'3 - Dashboard'!A1" display="&gt;" xr:uid="{AE265E71-8B52-4A93-BA91-E049E5543D2B}"/>
    <hyperlink ref="F158" location="'4 - Output'!A1" display="&gt;" xr:uid="{40417EE4-E396-4952-826D-5360BE58F680}"/>
    <hyperlink ref="I30" location="'4 - Output'!A1" display="4 - Output" xr:uid="{1AC1658B-2F71-4C03-B0B7-0A1AB5E526E4}"/>
    <hyperlink ref="I28" location="'3 - Dashboard'!A1" display="3 - Dashboard" xr:uid="{A28D0B94-6181-4677-9CD8-0AF93A7E9859}"/>
    <hyperlink ref="I26" location="'2 - Monitoring'!A1" display="2 - Monitoring" xr:uid="{96A398B6-5FE7-42E8-A4B2-87EFAFCC586D}"/>
    <hyperlink ref="I24" location="'1 - Setup'!A1" display="1 - Setup" xr:uid="{8AC7B415-87C3-406B-9F95-A7F0B255504E}"/>
    <hyperlink ref="I20" location="'0 - Measures'!A1" display="0 - Measures" xr:uid="{A32C831B-282D-4651-B0FE-35F128825DD0}"/>
  </hyperlink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1BAE5C2B-D942-488C-8CDC-1E32C5CE82D2}">
          <x14:formula1>
            <xm:f>Ref!$D$8:$D$9</xm:f>
          </x14:formula1>
          <xm:sqref>C36</xm:sqref>
        </x14:dataValidation>
        <x14:dataValidation type="list" allowBlank="1" showInputMessage="1" showErrorMessage="1" xr:uid="{E6FB66AD-3FF1-4A5E-AB9D-0B6B0F0C8D11}">
          <x14:formula1>
            <xm:f>Ref!$C$8:$C$9</xm:f>
          </x14:formula1>
          <xm:sqref>D73</xm:sqref>
        </x14:dataValidation>
        <x14:dataValidation type="list" allowBlank="1" showInputMessage="1" showErrorMessage="1" xr:uid="{8F2F36E3-878D-4BA9-95F7-1737516A8E50}">
          <x14:formula1>
            <xm:f>Ref!$B$8:$B$10</xm:f>
          </x14:formula1>
          <xm:sqref>D71</xm:sqref>
        </x14:dataValidation>
        <x14:dataValidation type="list" allowBlank="1" showInputMessage="1" showErrorMessage="1" xr:uid="{47036D1D-F80A-48DC-BEEE-AB68A7C39CCC}">
          <x14:formula1>
            <xm:f>_xlfn.ANCHORARRAY(Ref!$F$8)</xm:f>
          </x14:formula1>
          <xm:sqref>D87</xm:sqref>
        </x14:dataValidation>
        <x14:dataValidation type="list" allowBlank="1" showInputMessage="1" showErrorMessage="1" xr:uid="{47409662-C92A-4FAB-800B-37BEFCD63A87}">
          <x14:formula1>
            <xm:f>Ref!$E$8:$E$11</xm:f>
          </x14:formula1>
          <xm:sqref>C116</xm:sqref>
        </x14:dataValidation>
        <x14:dataValidation type="custom" allowBlank="1" showInputMessage="1" showErrorMessage="1" xr:uid="{81E7E59F-CFCC-4F42-AB55-1878824FB892}">
          <x14:formula1>
            <xm:f>Ref!D9</xm:f>
          </x14:formula1>
          <xm:sqref>C37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3734A-07B4-4E78-B86F-4142D373CD63}">
  <sheetPr>
    <tabColor theme="8"/>
  </sheetPr>
  <dimension ref="B1:H100"/>
  <sheetViews>
    <sheetView showGridLines="0" workbookViewId="0">
      <selection activeCell="B13" sqref="B13:H51"/>
    </sheetView>
  </sheetViews>
  <sheetFormatPr defaultColWidth="8.77734375" defaultRowHeight="14.45"/>
  <cols>
    <col min="1" max="1" width="8.77734375" style="29"/>
    <col min="2" max="2" width="121.21875" style="56" customWidth="1"/>
    <col min="3" max="3" width="37.33203125" style="29" customWidth="1"/>
    <col min="4" max="4" width="19.77734375" style="29" bestFit="1" customWidth="1"/>
    <col min="5" max="5" width="56.109375" style="56" bestFit="1" customWidth="1"/>
    <col min="6" max="6" width="59.44140625" style="56" bestFit="1" customWidth="1"/>
    <col min="7" max="7" width="12.44140625" style="29" bestFit="1" customWidth="1"/>
    <col min="8" max="8" width="16.44140625" style="29" customWidth="1"/>
    <col min="9" max="16384" width="8.77734375" style="29"/>
  </cols>
  <sheetData>
    <row r="1" spans="2:8" s="70" customFormat="1">
      <c r="B1" s="69"/>
      <c r="E1" s="69"/>
      <c r="F1" s="69"/>
    </row>
    <row r="2" spans="2:8" s="72" customFormat="1" ht="25.9">
      <c r="B2" s="71" t="s">
        <v>85</v>
      </c>
      <c r="E2" s="71"/>
      <c r="F2" s="71"/>
    </row>
    <row r="3" spans="2:8" s="70" customFormat="1">
      <c r="B3" s="69" t="s">
        <v>122</v>
      </c>
      <c r="E3" s="69"/>
      <c r="F3" s="69"/>
    </row>
    <row r="4" spans="2:8" s="70" customFormat="1">
      <c r="B4" s="69"/>
      <c r="E4" s="69"/>
      <c r="F4" s="69"/>
    </row>
    <row r="6" spans="2:8">
      <c r="B6" s="45" t="s">
        <v>2</v>
      </c>
    </row>
    <row r="7" spans="2:8" ht="6" customHeight="1">
      <c r="B7" s="73"/>
    </row>
    <row r="9" spans="2:8">
      <c r="B9" s="56" t="s">
        <v>123</v>
      </c>
      <c r="D9" s="28"/>
    </row>
    <row r="10" spans="2:8">
      <c r="B10" s="45" t="s">
        <v>124</v>
      </c>
    </row>
    <row r="12" spans="2:8" s="45" customFormat="1" ht="28.9">
      <c r="B12" s="74" t="s">
        <v>17</v>
      </c>
      <c r="C12" s="74" t="s">
        <v>22</v>
      </c>
      <c r="D12" s="74" t="s">
        <v>26</v>
      </c>
      <c r="E12" s="74" t="s">
        <v>30</v>
      </c>
      <c r="F12" s="74" t="s">
        <v>32</v>
      </c>
      <c r="G12" s="74" t="s">
        <v>36</v>
      </c>
      <c r="H12" s="74" t="s">
        <v>38</v>
      </c>
    </row>
    <row r="13" spans="2:8">
      <c r="B13" s="75"/>
      <c r="C13" s="76"/>
      <c r="D13" s="77"/>
      <c r="E13" s="75"/>
      <c r="F13" s="75"/>
      <c r="G13" s="76"/>
      <c r="H13" s="76"/>
    </row>
    <row r="14" spans="2:8">
      <c r="B14" s="75"/>
      <c r="C14" s="76"/>
      <c r="D14" s="77"/>
      <c r="E14" s="75"/>
      <c r="F14" s="75"/>
      <c r="G14" s="76"/>
      <c r="H14" s="76"/>
    </row>
    <row r="15" spans="2:8">
      <c r="B15" s="75"/>
      <c r="C15" s="76"/>
      <c r="D15" s="77"/>
      <c r="E15" s="75"/>
      <c r="F15" s="75"/>
      <c r="G15" s="76"/>
      <c r="H15" s="76"/>
    </row>
    <row r="16" spans="2:8">
      <c r="B16" s="75"/>
      <c r="C16" s="76"/>
      <c r="D16" s="77"/>
      <c r="E16" s="75"/>
      <c r="F16" s="75"/>
      <c r="G16" s="76"/>
      <c r="H16" s="76"/>
    </row>
    <row r="17" spans="2:8">
      <c r="B17" s="75"/>
      <c r="C17" s="76"/>
      <c r="D17" s="77"/>
      <c r="E17" s="75"/>
      <c r="F17" s="75"/>
      <c r="G17" s="76"/>
      <c r="H17" s="76"/>
    </row>
    <row r="18" spans="2:8">
      <c r="B18" s="75"/>
      <c r="C18" s="76"/>
      <c r="D18" s="77"/>
      <c r="E18" s="75"/>
      <c r="F18" s="75"/>
      <c r="G18" s="76"/>
      <c r="H18" s="76"/>
    </row>
    <row r="19" spans="2:8">
      <c r="B19" s="75"/>
      <c r="C19" s="76"/>
      <c r="D19" s="77"/>
      <c r="E19" s="75"/>
      <c r="F19" s="75"/>
      <c r="G19" s="76"/>
      <c r="H19" s="76"/>
    </row>
    <row r="20" spans="2:8">
      <c r="B20" s="75"/>
      <c r="C20" s="76"/>
      <c r="D20" s="77"/>
      <c r="E20" s="75"/>
      <c r="F20" s="75"/>
      <c r="G20" s="76"/>
      <c r="H20" s="76"/>
    </row>
    <row r="21" spans="2:8">
      <c r="B21" s="75"/>
      <c r="C21" s="76"/>
      <c r="D21" s="77"/>
      <c r="E21" s="75"/>
      <c r="F21" s="75"/>
      <c r="G21" s="76"/>
      <c r="H21" s="76"/>
    </row>
    <row r="22" spans="2:8">
      <c r="B22" s="75"/>
      <c r="C22" s="76"/>
      <c r="D22" s="77"/>
      <c r="E22" s="75"/>
      <c r="F22" s="75"/>
      <c r="G22" s="76"/>
      <c r="H22" s="76"/>
    </row>
    <row r="23" spans="2:8">
      <c r="B23" s="75"/>
      <c r="C23" s="76"/>
      <c r="D23" s="77"/>
      <c r="E23" s="75"/>
      <c r="F23" s="75"/>
      <c r="G23" s="76"/>
      <c r="H23" s="76"/>
    </row>
    <row r="24" spans="2:8">
      <c r="B24" s="75"/>
      <c r="C24" s="76"/>
      <c r="D24" s="77"/>
      <c r="E24" s="75"/>
      <c r="F24" s="75"/>
      <c r="G24" s="76"/>
      <c r="H24" s="76"/>
    </row>
    <row r="25" spans="2:8">
      <c r="B25" s="75"/>
      <c r="C25" s="76"/>
      <c r="D25" s="77"/>
      <c r="E25" s="75"/>
      <c r="F25" s="75"/>
      <c r="G25" s="76"/>
      <c r="H25" s="76"/>
    </row>
    <row r="26" spans="2:8">
      <c r="B26" s="75"/>
      <c r="C26" s="76"/>
      <c r="D26" s="77"/>
      <c r="E26" s="75"/>
      <c r="F26" s="75"/>
      <c r="G26" s="76"/>
      <c r="H26" s="76"/>
    </row>
    <row r="27" spans="2:8">
      <c r="B27" s="75"/>
      <c r="C27" s="76"/>
      <c r="D27" s="77"/>
      <c r="E27" s="75"/>
      <c r="F27" s="75"/>
      <c r="G27" s="76"/>
      <c r="H27" s="76"/>
    </row>
    <row r="28" spans="2:8">
      <c r="B28" s="75"/>
      <c r="C28" s="76"/>
      <c r="D28" s="77"/>
      <c r="E28" s="75"/>
      <c r="F28" s="75"/>
      <c r="G28" s="76"/>
      <c r="H28" s="76"/>
    </row>
    <row r="29" spans="2:8">
      <c r="B29" s="75"/>
      <c r="C29" s="76"/>
      <c r="D29" s="77"/>
      <c r="E29" s="75"/>
      <c r="F29" s="75"/>
      <c r="G29" s="76"/>
      <c r="H29" s="76"/>
    </row>
    <row r="30" spans="2:8">
      <c r="B30" s="75"/>
      <c r="C30" s="76"/>
      <c r="D30" s="77"/>
      <c r="E30" s="75"/>
      <c r="F30" s="75"/>
      <c r="G30" s="76"/>
      <c r="H30" s="76"/>
    </row>
    <row r="31" spans="2:8">
      <c r="B31" s="75"/>
      <c r="C31" s="76"/>
      <c r="D31" s="77"/>
      <c r="E31" s="75"/>
      <c r="F31" s="75"/>
      <c r="G31" s="76"/>
      <c r="H31" s="76"/>
    </row>
    <row r="32" spans="2:8">
      <c r="B32" s="75"/>
      <c r="C32" s="76"/>
      <c r="D32" s="77"/>
      <c r="E32" s="75"/>
      <c r="F32" s="75"/>
      <c r="G32" s="76"/>
      <c r="H32" s="76"/>
    </row>
    <row r="33" spans="2:8">
      <c r="B33" s="75"/>
      <c r="C33" s="76"/>
      <c r="D33" s="77"/>
      <c r="E33" s="75"/>
      <c r="F33" s="75"/>
      <c r="G33" s="76"/>
      <c r="H33" s="76"/>
    </row>
    <row r="34" spans="2:8">
      <c r="B34" s="75"/>
      <c r="C34" s="76"/>
      <c r="D34" s="77"/>
      <c r="E34" s="75"/>
      <c r="F34" s="75"/>
      <c r="G34" s="76"/>
      <c r="H34" s="76"/>
    </row>
    <row r="35" spans="2:8">
      <c r="B35" s="75"/>
      <c r="C35" s="76"/>
      <c r="D35" s="77"/>
      <c r="E35" s="75"/>
      <c r="F35" s="75"/>
      <c r="G35" s="76"/>
      <c r="H35" s="76"/>
    </row>
    <row r="36" spans="2:8">
      <c r="B36" s="75"/>
      <c r="C36" s="76"/>
      <c r="D36" s="77"/>
      <c r="E36" s="75"/>
      <c r="F36" s="75"/>
      <c r="G36" s="76"/>
      <c r="H36" s="76"/>
    </row>
    <row r="37" spans="2:8">
      <c r="B37" s="75"/>
      <c r="C37" s="76"/>
      <c r="D37" s="77"/>
      <c r="E37" s="75"/>
      <c r="F37" s="75"/>
      <c r="G37" s="76"/>
      <c r="H37" s="76"/>
    </row>
    <row r="38" spans="2:8">
      <c r="B38" s="75"/>
      <c r="C38" s="76"/>
      <c r="D38" s="77"/>
      <c r="E38" s="75"/>
      <c r="F38" s="75"/>
      <c r="G38" s="76"/>
      <c r="H38" s="76"/>
    </row>
    <row r="39" spans="2:8">
      <c r="B39" s="75"/>
      <c r="C39" s="76"/>
      <c r="D39" s="77"/>
      <c r="E39" s="75"/>
      <c r="F39" s="75"/>
      <c r="G39" s="76"/>
      <c r="H39" s="76"/>
    </row>
    <row r="40" spans="2:8">
      <c r="B40" s="75"/>
      <c r="C40" s="76"/>
      <c r="D40" s="77"/>
      <c r="E40" s="75"/>
      <c r="F40" s="75"/>
      <c r="G40" s="76"/>
      <c r="H40" s="76"/>
    </row>
    <row r="41" spans="2:8">
      <c r="B41" s="75"/>
      <c r="C41" s="76"/>
      <c r="D41" s="77"/>
      <c r="E41" s="75"/>
      <c r="F41" s="75"/>
      <c r="G41" s="76"/>
      <c r="H41" s="76"/>
    </row>
    <row r="42" spans="2:8">
      <c r="B42" s="75"/>
      <c r="C42" s="76"/>
      <c r="D42" s="77"/>
      <c r="E42" s="75"/>
      <c r="F42" s="75"/>
      <c r="G42" s="76"/>
      <c r="H42" s="76"/>
    </row>
    <row r="43" spans="2:8">
      <c r="B43" s="75"/>
      <c r="C43" s="76"/>
      <c r="D43" s="77"/>
      <c r="E43" s="75"/>
      <c r="F43" s="75"/>
      <c r="G43" s="76"/>
      <c r="H43" s="76"/>
    </row>
    <row r="44" spans="2:8">
      <c r="B44" s="75"/>
      <c r="C44" s="76"/>
      <c r="D44" s="77"/>
      <c r="E44" s="75"/>
      <c r="F44" s="75"/>
      <c r="G44" s="76"/>
      <c r="H44" s="76"/>
    </row>
    <row r="45" spans="2:8">
      <c r="B45" s="75"/>
      <c r="C45" s="76"/>
      <c r="D45" s="77"/>
      <c r="E45" s="75"/>
      <c r="F45" s="75"/>
      <c r="G45" s="76"/>
      <c r="H45" s="76"/>
    </row>
    <row r="46" spans="2:8">
      <c r="B46" s="75"/>
      <c r="C46" s="76"/>
      <c r="D46" s="77"/>
      <c r="E46" s="75"/>
      <c r="F46" s="75"/>
      <c r="G46" s="76"/>
      <c r="H46" s="76"/>
    </row>
    <row r="47" spans="2:8">
      <c r="B47" s="75"/>
      <c r="C47" s="76"/>
      <c r="D47" s="77"/>
      <c r="E47" s="75"/>
      <c r="F47" s="75"/>
      <c r="G47" s="76"/>
      <c r="H47" s="76"/>
    </row>
    <row r="48" spans="2:8">
      <c r="B48" s="75"/>
      <c r="C48" s="76"/>
      <c r="D48" s="77"/>
      <c r="E48" s="75"/>
      <c r="F48" s="75"/>
      <c r="G48" s="76"/>
      <c r="H48" s="76"/>
    </row>
    <row r="49" spans="2:8">
      <c r="B49" s="75"/>
      <c r="C49" s="76"/>
      <c r="D49" s="77"/>
      <c r="E49" s="75"/>
      <c r="F49" s="75"/>
      <c r="G49" s="76"/>
      <c r="H49" s="76"/>
    </row>
    <row r="50" spans="2:8">
      <c r="B50" s="75"/>
      <c r="C50" s="76"/>
      <c r="D50" s="77"/>
      <c r="E50" s="75"/>
      <c r="F50" s="75"/>
      <c r="G50" s="76"/>
      <c r="H50" s="76"/>
    </row>
    <row r="51" spans="2:8">
      <c r="B51" s="75"/>
      <c r="C51" s="76"/>
      <c r="D51" s="77"/>
      <c r="E51" s="75"/>
      <c r="F51" s="75"/>
      <c r="G51" s="76"/>
      <c r="H51" s="76"/>
    </row>
    <row r="52" spans="2:8">
      <c r="B52" s="75"/>
      <c r="C52" s="76"/>
      <c r="D52" s="77"/>
      <c r="E52" s="75"/>
      <c r="F52" s="75"/>
      <c r="G52" s="76"/>
      <c r="H52" s="76"/>
    </row>
    <row r="53" spans="2:8">
      <c r="B53" s="75"/>
      <c r="C53" s="76"/>
      <c r="D53" s="77"/>
      <c r="E53" s="75"/>
      <c r="F53" s="75"/>
      <c r="G53" s="76"/>
      <c r="H53" s="76"/>
    </row>
    <row r="54" spans="2:8">
      <c r="B54" s="75"/>
      <c r="C54" s="76"/>
      <c r="D54" s="77"/>
      <c r="E54" s="75"/>
      <c r="F54" s="75"/>
      <c r="G54" s="76"/>
      <c r="H54" s="76"/>
    </row>
    <row r="55" spans="2:8">
      <c r="B55" s="75"/>
      <c r="C55" s="76"/>
      <c r="D55" s="77"/>
      <c r="E55" s="75"/>
      <c r="F55" s="75"/>
      <c r="G55" s="76"/>
      <c r="H55" s="76"/>
    </row>
    <row r="56" spans="2:8">
      <c r="B56" s="75"/>
      <c r="C56" s="76"/>
      <c r="D56" s="77"/>
      <c r="E56" s="75"/>
      <c r="F56" s="75"/>
      <c r="G56" s="76"/>
      <c r="H56" s="76"/>
    </row>
    <row r="57" spans="2:8">
      <c r="B57" s="75"/>
      <c r="C57" s="76"/>
      <c r="D57" s="77"/>
      <c r="E57" s="75"/>
      <c r="F57" s="75"/>
      <c r="G57" s="76"/>
      <c r="H57" s="76"/>
    </row>
    <row r="58" spans="2:8">
      <c r="B58" s="75"/>
      <c r="C58" s="76"/>
      <c r="D58" s="77"/>
      <c r="E58" s="75"/>
      <c r="F58" s="75"/>
      <c r="G58" s="76"/>
      <c r="H58" s="76"/>
    </row>
    <row r="59" spans="2:8">
      <c r="B59" s="75"/>
      <c r="C59" s="76"/>
      <c r="D59" s="77"/>
      <c r="E59" s="75"/>
      <c r="F59" s="75"/>
      <c r="G59" s="76"/>
      <c r="H59" s="76"/>
    </row>
    <row r="60" spans="2:8">
      <c r="B60" s="75"/>
      <c r="C60" s="76"/>
      <c r="D60" s="77"/>
      <c r="E60" s="75"/>
      <c r="F60" s="75"/>
      <c r="G60" s="76"/>
      <c r="H60" s="76"/>
    </row>
    <row r="61" spans="2:8">
      <c r="B61" s="75"/>
      <c r="C61" s="76"/>
      <c r="D61" s="77"/>
      <c r="E61" s="75"/>
      <c r="F61" s="75"/>
      <c r="G61" s="76"/>
      <c r="H61" s="76"/>
    </row>
    <row r="62" spans="2:8">
      <c r="B62" s="75"/>
      <c r="C62" s="76"/>
      <c r="D62" s="77"/>
      <c r="E62" s="75"/>
      <c r="F62" s="75"/>
      <c r="G62" s="76"/>
      <c r="H62" s="76"/>
    </row>
    <row r="63" spans="2:8">
      <c r="B63" s="75"/>
      <c r="C63" s="76"/>
      <c r="D63" s="77"/>
      <c r="E63" s="75"/>
      <c r="F63" s="75"/>
      <c r="G63" s="76"/>
      <c r="H63" s="76"/>
    </row>
    <row r="64" spans="2:8">
      <c r="B64" s="75"/>
      <c r="C64" s="76"/>
      <c r="D64" s="77"/>
      <c r="E64" s="75"/>
      <c r="F64" s="75"/>
      <c r="G64" s="76"/>
      <c r="H64" s="76"/>
    </row>
    <row r="65" spans="2:8">
      <c r="B65" s="75"/>
      <c r="C65" s="76"/>
      <c r="D65" s="77"/>
      <c r="E65" s="75"/>
      <c r="F65" s="75"/>
      <c r="G65" s="76"/>
      <c r="H65" s="76"/>
    </row>
    <row r="66" spans="2:8">
      <c r="B66" s="75"/>
      <c r="C66" s="76"/>
      <c r="D66" s="77"/>
      <c r="E66" s="75"/>
      <c r="F66" s="75"/>
      <c r="G66" s="76"/>
      <c r="H66" s="76"/>
    </row>
    <row r="67" spans="2:8">
      <c r="B67" s="75"/>
      <c r="C67" s="76"/>
      <c r="D67" s="77"/>
      <c r="E67" s="75"/>
      <c r="F67" s="75"/>
      <c r="G67" s="76"/>
      <c r="H67" s="76"/>
    </row>
    <row r="68" spans="2:8">
      <c r="B68" s="75"/>
      <c r="C68" s="76"/>
      <c r="D68" s="77"/>
      <c r="E68" s="75"/>
      <c r="F68" s="75"/>
      <c r="G68" s="76"/>
      <c r="H68" s="76"/>
    </row>
    <row r="69" spans="2:8">
      <c r="B69" s="75"/>
      <c r="C69" s="76"/>
      <c r="D69" s="77"/>
      <c r="E69" s="75"/>
      <c r="F69" s="75"/>
      <c r="G69" s="76"/>
      <c r="H69" s="76"/>
    </row>
    <row r="70" spans="2:8">
      <c r="B70" s="75"/>
      <c r="C70" s="76"/>
      <c r="D70" s="77"/>
      <c r="E70" s="75"/>
      <c r="F70" s="75"/>
      <c r="G70" s="76"/>
      <c r="H70" s="76"/>
    </row>
    <row r="71" spans="2:8">
      <c r="B71" s="75"/>
      <c r="C71" s="76"/>
      <c r="D71" s="77"/>
      <c r="E71" s="75"/>
      <c r="F71" s="75"/>
      <c r="G71" s="76"/>
      <c r="H71" s="76"/>
    </row>
    <row r="72" spans="2:8">
      <c r="B72" s="75"/>
      <c r="C72" s="76"/>
      <c r="D72" s="77"/>
      <c r="E72" s="75"/>
      <c r="F72" s="75"/>
      <c r="G72" s="76"/>
      <c r="H72" s="76"/>
    </row>
    <row r="73" spans="2:8">
      <c r="B73" s="75"/>
      <c r="C73" s="76"/>
      <c r="D73" s="77"/>
      <c r="E73" s="75"/>
      <c r="F73" s="75"/>
      <c r="G73" s="76"/>
      <c r="H73" s="76"/>
    </row>
    <row r="74" spans="2:8">
      <c r="B74" s="75"/>
      <c r="C74" s="76"/>
      <c r="D74" s="77"/>
      <c r="E74" s="75"/>
      <c r="F74" s="75"/>
      <c r="G74" s="76"/>
      <c r="H74" s="76"/>
    </row>
    <row r="75" spans="2:8">
      <c r="B75" s="75"/>
      <c r="C75" s="76"/>
      <c r="D75" s="77"/>
      <c r="E75" s="75"/>
      <c r="F75" s="75"/>
      <c r="G75" s="76"/>
      <c r="H75" s="76"/>
    </row>
    <row r="76" spans="2:8">
      <c r="B76" s="75"/>
      <c r="C76" s="76"/>
      <c r="D76" s="77"/>
      <c r="E76" s="75"/>
      <c r="F76" s="75"/>
      <c r="G76" s="76"/>
      <c r="H76" s="76"/>
    </row>
    <row r="77" spans="2:8">
      <c r="B77" s="75"/>
      <c r="C77" s="76"/>
      <c r="D77" s="77"/>
      <c r="E77" s="75"/>
      <c r="F77" s="75"/>
      <c r="G77" s="76"/>
      <c r="H77" s="76"/>
    </row>
    <row r="78" spans="2:8">
      <c r="B78" s="75"/>
      <c r="C78" s="76"/>
      <c r="D78" s="77"/>
      <c r="E78" s="75"/>
      <c r="F78" s="75"/>
      <c r="G78" s="76"/>
      <c r="H78" s="76"/>
    </row>
    <row r="79" spans="2:8">
      <c r="B79" s="75"/>
      <c r="C79" s="76"/>
      <c r="D79" s="77"/>
      <c r="E79" s="75"/>
      <c r="F79" s="75"/>
      <c r="G79" s="76"/>
      <c r="H79" s="76"/>
    </row>
    <row r="80" spans="2:8">
      <c r="B80" s="75"/>
      <c r="C80" s="76"/>
      <c r="D80" s="77"/>
      <c r="E80" s="75"/>
      <c r="F80" s="75"/>
      <c r="G80" s="76"/>
      <c r="H80" s="76"/>
    </row>
    <row r="81" spans="2:8">
      <c r="B81" s="75"/>
      <c r="C81" s="76"/>
      <c r="D81" s="77"/>
      <c r="E81" s="75"/>
      <c r="F81" s="75"/>
      <c r="G81" s="76"/>
      <c r="H81" s="76"/>
    </row>
    <row r="82" spans="2:8">
      <c r="B82" s="75"/>
      <c r="C82" s="76"/>
      <c r="D82" s="77"/>
      <c r="E82" s="75"/>
      <c r="F82" s="75"/>
      <c r="G82" s="76"/>
      <c r="H82" s="76"/>
    </row>
    <row r="83" spans="2:8">
      <c r="B83" s="75"/>
      <c r="C83" s="76"/>
      <c r="D83" s="77"/>
      <c r="E83" s="75"/>
      <c r="F83" s="75"/>
      <c r="G83" s="76"/>
      <c r="H83" s="76"/>
    </row>
    <row r="84" spans="2:8">
      <c r="B84" s="75"/>
      <c r="C84" s="76"/>
      <c r="D84" s="77"/>
      <c r="E84" s="75"/>
      <c r="F84" s="75"/>
      <c r="G84" s="76"/>
      <c r="H84" s="76"/>
    </row>
    <row r="85" spans="2:8">
      <c r="B85" s="75"/>
      <c r="C85" s="76"/>
      <c r="D85" s="77"/>
      <c r="E85" s="75"/>
      <c r="F85" s="75"/>
      <c r="G85" s="76"/>
      <c r="H85" s="76"/>
    </row>
    <row r="86" spans="2:8">
      <c r="B86" s="75"/>
      <c r="C86" s="76"/>
      <c r="D86" s="77"/>
      <c r="E86" s="75"/>
      <c r="F86" s="75"/>
      <c r="G86" s="76"/>
      <c r="H86" s="76"/>
    </row>
    <row r="87" spans="2:8">
      <c r="B87" s="75"/>
      <c r="C87" s="76"/>
      <c r="D87" s="77"/>
      <c r="E87" s="75"/>
      <c r="F87" s="75"/>
      <c r="G87" s="76"/>
      <c r="H87" s="76"/>
    </row>
    <row r="88" spans="2:8">
      <c r="B88" s="75"/>
      <c r="C88" s="76"/>
      <c r="D88" s="77"/>
      <c r="E88" s="75"/>
      <c r="F88" s="75"/>
      <c r="G88" s="76"/>
      <c r="H88" s="76"/>
    </row>
    <row r="89" spans="2:8">
      <c r="B89" s="75"/>
      <c r="C89" s="76"/>
      <c r="D89" s="77"/>
      <c r="E89" s="75"/>
      <c r="F89" s="75"/>
      <c r="G89" s="76"/>
      <c r="H89" s="76"/>
    </row>
    <row r="90" spans="2:8">
      <c r="B90" s="75"/>
      <c r="C90" s="76"/>
      <c r="D90" s="77"/>
      <c r="E90" s="75"/>
      <c r="F90" s="75"/>
      <c r="G90" s="76"/>
      <c r="H90" s="76"/>
    </row>
    <row r="91" spans="2:8">
      <c r="B91" s="75"/>
      <c r="C91" s="76"/>
      <c r="D91" s="77"/>
      <c r="E91" s="75"/>
      <c r="F91" s="75"/>
      <c r="G91" s="76"/>
      <c r="H91" s="76"/>
    </row>
    <row r="92" spans="2:8">
      <c r="B92" s="75"/>
      <c r="C92" s="76"/>
      <c r="D92" s="77"/>
      <c r="E92" s="75"/>
      <c r="F92" s="75"/>
      <c r="G92" s="76"/>
      <c r="H92" s="76"/>
    </row>
    <row r="93" spans="2:8">
      <c r="B93" s="75"/>
      <c r="C93" s="76"/>
      <c r="D93" s="77"/>
      <c r="E93" s="75"/>
      <c r="F93" s="75"/>
      <c r="G93" s="76"/>
      <c r="H93" s="76"/>
    </row>
    <row r="94" spans="2:8">
      <c r="B94" s="75"/>
      <c r="C94" s="76"/>
      <c r="D94" s="77"/>
      <c r="E94" s="75"/>
      <c r="F94" s="75"/>
      <c r="G94" s="76"/>
      <c r="H94" s="76"/>
    </row>
    <row r="95" spans="2:8">
      <c r="B95" s="75"/>
      <c r="C95" s="76"/>
      <c r="D95" s="77"/>
      <c r="E95" s="75"/>
      <c r="F95" s="75"/>
      <c r="G95" s="76"/>
      <c r="H95" s="76"/>
    </row>
    <row r="96" spans="2:8">
      <c r="B96" s="75"/>
      <c r="C96" s="76"/>
      <c r="D96" s="77"/>
      <c r="E96" s="75"/>
      <c r="F96" s="75"/>
      <c r="G96" s="76"/>
      <c r="H96" s="76"/>
    </row>
    <row r="97" spans="2:8">
      <c r="B97" s="75"/>
      <c r="C97" s="76"/>
      <c r="D97" s="77"/>
      <c r="E97" s="75"/>
      <c r="F97" s="75"/>
      <c r="G97" s="76"/>
      <c r="H97" s="76"/>
    </row>
    <row r="98" spans="2:8">
      <c r="B98" s="75"/>
      <c r="C98" s="76"/>
      <c r="D98" s="77"/>
      <c r="E98" s="75"/>
      <c r="F98" s="75"/>
      <c r="G98" s="76"/>
      <c r="H98" s="76"/>
    </row>
    <row r="99" spans="2:8">
      <c r="B99" s="75"/>
      <c r="C99" s="76"/>
      <c r="D99" s="77"/>
      <c r="E99" s="75"/>
      <c r="F99" s="75"/>
      <c r="G99" s="76"/>
      <c r="H99" s="76"/>
    </row>
    <row r="100" spans="2:8">
      <c r="B100" s="75"/>
      <c r="C100" s="76"/>
      <c r="D100" s="77"/>
      <c r="E100" s="75"/>
      <c r="F100" s="75"/>
      <c r="G100" s="76"/>
      <c r="H100" s="76"/>
    </row>
  </sheetData>
  <sheetProtection sheet="1" objects="1" scenarios="1"/>
  <protectedRanges>
    <protectedRange sqref="B13:H100" name="measures"/>
  </protectedRanges>
  <conditionalFormatting sqref="H13:H100">
    <cfRule type="cellIs" dxfId="89" priority="1" operator="equal">
      <formula>"NO"</formula>
    </cfRule>
  </conditionalFormatting>
  <pageMargins left="0.7" right="0.7" top="0.75" bottom="0.75" header="0.3" footer="0.3"/>
  <drawing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787A944-CBDC-4911-88EB-CB4683D01DF7}">
          <x14:formula1>
            <xm:f>Ref!$D$8:$D$9</xm:f>
          </x14:formula1>
          <xm:sqref>H13:H100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C2AC8-282F-4FD7-A69B-E2D9B510C937}">
  <sheetPr>
    <tabColor theme="5"/>
  </sheetPr>
  <dimension ref="B1:M74"/>
  <sheetViews>
    <sheetView showGridLines="0" workbookViewId="0">
      <selection activeCell="H9" sqref="H9:H11"/>
    </sheetView>
  </sheetViews>
  <sheetFormatPr defaultColWidth="8.77734375" defaultRowHeight="14.45"/>
  <cols>
    <col min="1" max="1" width="8.77734375" style="29"/>
    <col min="2" max="2" width="98.33203125" style="56" customWidth="1"/>
    <col min="3" max="3" width="18" style="29" customWidth="1"/>
    <col min="4" max="4" width="19.77734375" style="29" customWidth="1"/>
    <col min="5" max="5" width="29.109375" style="29" customWidth="1"/>
    <col min="6" max="6" width="12.88671875" style="29" customWidth="1"/>
    <col min="7" max="7" width="22.77734375" style="29" customWidth="1"/>
    <col min="8" max="8" width="14.44140625" style="29" customWidth="1"/>
    <col min="9" max="9" width="43.44140625" style="56" bestFit="1" customWidth="1"/>
    <col min="10" max="10" width="11.77734375" style="29" customWidth="1"/>
    <col min="11" max="11" width="29.6640625" style="56" customWidth="1"/>
    <col min="12" max="12" width="18.44140625" style="29" customWidth="1"/>
    <col min="13" max="16384" width="8.77734375" style="29"/>
  </cols>
  <sheetData>
    <row r="1" spans="2:12" s="52" customFormat="1">
      <c r="B1" s="51"/>
      <c r="I1" s="51"/>
      <c r="K1" s="51"/>
    </row>
    <row r="2" spans="2:12" s="54" customFormat="1" ht="25.9">
      <c r="B2" s="53" t="s">
        <v>125</v>
      </c>
      <c r="I2" s="53"/>
      <c r="K2" s="53"/>
    </row>
    <row r="3" spans="2:12" s="52" customFormat="1">
      <c r="B3" s="51" t="s">
        <v>126</v>
      </c>
      <c r="I3" s="51"/>
      <c r="K3" s="51"/>
    </row>
    <row r="4" spans="2:12" s="52" customFormat="1">
      <c r="B4" s="51"/>
      <c r="I4" s="51"/>
      <c r="K4" s="51"/>
    </row>
    <row r="6" spans="2:12">
      <c r="B6" s="45" t="s">
        <v>2</v>
      </c>
      <c r="D6" s="28" t="s">
        <v>127</v>
      </c>
      <c r="H6" s="55"/>
    </row>
    <row r="7" spans="2:12" ht="6" customHeight="1">
      <c r="B7" s="57"/>
      <c r="D7" s="58"/>
      <c r="E7" s="59"/>
      <c r="F7" s="59"/>
      <c r="G7" s="59"/>
      <c r="H7" s="59"/>
    </row>
    <row r="8" spans="2:12" ht="6" customHeight="1">
      <c r="D8" s="28"/>
      <c r="H8" s="55"/>
    </row>
    <row r="9" spans="2:12">
      <c r="B9" s="188" t="s">
        <v>128</v>
      </c>
      <c r="D9" s="32" t="s">
        <v>57</v>
      </c>
      <c r="E9" s="49"/>
      <c r="G9" s="29" t="s">
        <v>67</v>
      </c>
      <c r="H9" s="60"/>
    </row>
    <row r="10" spans="2:12">
      <c r="B10" s="188"/>
      <c r="D10" s="32" t="s">
        <v>59</v>
      </c>
      <c r="E10" s="49"/>
      <c r="G10" s="29" t="s">
        <v>70</v>
      </c>
      <c r="H10" s="61"/>
    </row>
    <row r="11" spans="2:12">
      <c r="B11" s="208" t="s">
        <v>129</v>
      </c>
      <c r="D11" s="32" t="s">
        <v>61</v>
      </c>
      <c r="E11" s="49"/>
      <c r="G11" s="29" t="s">
        <v>72</v>
      </c>
      <c r="H11" s="60"/>
    </row>
    <row r="12" spans="2:12">
      <c r="B12" s="208"/>
      <c r="D12" s="32" t="s">
        <v>63</v>
      </c>
      <c r="E12" s="62"/>
    </row>
    <row r="13" spans="2:12">
      <c r="B13" s="208"/>
    </row>
    <row r="14" spans="2:12">
      <c r="B14" s="208"/>
    </row>
    <row r="15" spans="2:12" s="55" customFormat="1">
      <c r="B15" s="63"/>
      <c r="D15" s="64"/>
      <c r="I15" s="63"/>
      <c r="K15" s="63"/>
    </row>
    <row r="16" spans="2:12" s="45" customFormat="1" ht="28.9" customHeight="1">
      <c r="B16" s="45" t="s">
        <v>85</v>
      </c>
      <c r="C16" s="45" t="s">
        <v>130</v>
      </c>
      <c r="D16" s="45" t="s">
        <v>131</v>
      </c>
      <c r="E16" s="45" t="s">
        <v>89</v>
      </c>
      <c r="F16" s="45" t="s">
        <v>22</v>
      </c>
      <c r="G16" s="45" t="s">
        <v>132</v>
      </c>
      <c r="H16" s="45" t="s">
        <v>30</v>
      </c>
      <c r="I16" s="45" t="s">
        <v>32</v>
      </c>
      <c r="J16" s="45" t="s">
        <v>36</v>
      </c>
      <c r="K16" s="45" t="s">
        <v>91</v>
      </c>
      <c r="L16" s="45" t="s">
        <v>133</v>
      </c>
    </row>
    <row r="17" spans="2:13">
      <c r="B17" s="65"/>
      <c r="C17" s="29">
        <f>_xlfn.XLOOKUP(contract[[#This Row],[Social Value Measures]],measures[Measure],measures[Standard Council Measure?],"")</f>
        <v>0</v>
      </c>
      <c r="D17" s="29">
        <f xml:space="preserve"> IF(contract[[#This Row],[Council standard measure?]]&lt;&gt;"",reporting_frequency,"")</f>
        <v>0</v>
      </c>
      <c r="E17" s="49"/>
      <c r="F17" s="29">
        <f>_xlfn.XLOOKUP(contract[[#This Row],[Social Value Measures]],measures[Measure],measures[Units],"")</f>
        <v>0</v>
      </c>
      <c r="G17" s="66">
        <f>_xlfn.XLOOKUP(contract[[#This Row],[Social Value Measures]],measures[Measure],measures[Social Value proxy],"")</f>
        <v>0</v>
      </c>
      <c r="H17" s="29">
        <f>_xlfn.XLOOKUP(contract[[#This Row],[Social Value Measures]],measures[Measure],measures[Theme],"")</f>
        <v>0</v>
      </c>
      <c r="I17" s="56">
        <f>_xlfn.XLOOKUP(contract[[#This Row],[Social Value Measures]],measures[Measure],measures[Outcome],"")</f>
        <v>0</v>
      </c>
      <c r="J17" s="29">
        <f>_xlfn.XLOOKUP(contract[[#This Row],[Social Value Measures]],measures[Measure],measures[Reference],"")</f>
        <v>0</v>
      </c>
      <c r="K17" s="67"/>
      <c r="L17" s="68">
        <f>IFERROR(contract[[#This Row],[Social value proxy 
£]]*contract[[#This Row],[Total Supplier Commitment (Units)]],"")</f>
        <v>0</v>
      </c>
    </row>
    <row r="18" spans="2:13">
      <c r="B18" s="65"/>
      <c r="C18" s="29">
        <f>_xlfn.XLOOKUP(contract[[#This Row],[Social Value Measures]],measures[Measure],measures[Standard Council Measure?],"")</f>
        <v>0</v>
      </c>
      <c r="D18" s="29">
        <f xml:space="preserve"> IF(contract[[#This Row],[Council standard measure?]]&lt;&gt;"",reporting_frequency,"")</f>
        <v>0</v>
      </c>
      <c r="E18" s="49"/>
      <c r="F18" s="29">
        <f>_xlfn.XLOOKUP(contract[[#This Row],[Social Value Measures]],measures[Measure],measures[Units],"")</f>
        <v>0</v>
      </c>
      <c r="G18" s="66">
        <f>_xlfn.XLOOKUP(contract[[#This Row],[Social Value Measures]],measures[Measure],measures[Social Value proxy],"")</f>
        <v>0</v>
      </c>
      <c r="H18" s="29">
        <f>_xlfn.XLOOKUP(contract[[#This Row],[Social Value Measures]],measures[Measure],measures[Theme],"")</f>
        <v>0</v>
      </c>
      <c r="I18" s="56">
        <f>_xlfn.XLOOKUP(contract[[#This Row],[Social Value Measures]],measures[Measure],measures[Outcome],"")</f>
        <v>0</v>
      </c>
      <c r="J18" s="29">
        <f>_xlfn.XLOOKUP(contract[[#This Row],[Social Value Measures]],measures[Measure],measures[Reference],"")</f>
        <v>0</v>
      </c>
      <c r="K18" s="67"/>
      <c r="L18" s="68">
        <f>IFERROR(contract[[#This Row],[Social value proxy 
£]]*contract[[#This Row],[Total Supplier Commitment (Units)]],"")</f>
        <v>0</v>
      </c>
    </row>
    <row r="19" spans="2:13">
      <c r="B19" s="65"/>
      <c r="C19" s="29">
        <f>_xlfn.XLOOKUP(contract[[#This Row],[Social Value Measures]],measures[Measure],measures[Standard Council Measure?],"")</f>
        <v>0</v>
      </c>
      <c r="D19" s="29">
        <f xml:space="preserve"> IF(contract[[#This Row],[Council standard measure?]]&lt;&gt;"",reporting_frequency,"")</f>
        <v>0</v>
      </c>
      <c r="E19" s="49"/>
      <c r="F19" s="29">
        <f>_xlfn.XLOOKUP(contract[[#This Row],[Social Value Measures]],measures[Measure],measures[Units],"")</f>
        <v>0</v>
      </c>
      <c r="G19" s="66">
        <f>_xlfn.XLOOKUP(contract[[#This Row],[Social Value Measures]],measures[Measure],measures[Social Value proxy],"")</f>
        <v>0</v>
      </c>
      <c r="H19" s="29">
        <f>_xlfn.XLOOKUP(contract[[#This Row],[Social Value Measures]],measures[Measure],measures[Theme],"")</f>
        <v>0</v>
      </c>
      <c r="I19" s="56">
        <f>_xlfn.XLOOKUP(contract[[#This Row],[Social Value Measures]],measures[Measure],measures[Outcome],"")</f>
        <v>0</v>
      </c>
      <c r="J19" s="29">
        <f>_xlfn.XLOOKUP(contract[[#This Row],[Social Value Measures]],measures[Measure],measures[Reference],"")</f>
        <v>0</v>
      </c>
      <c r="K19" s="67"/>
      <c r="L19" s="68">
        <f>IFERROR(contract[[#This Row],[Social value proxy 
£]]*contract[[#This Row],[Total Supplier Commitment (Units)]],"")</f>
        <v>0</v>
      </c>
      <c r="M19" s="29" t="s">
        <v>134</v>
      </c>
    </row>
    <row r="20" spans="2:13">
      <c r="B20" s="65"/>
      <c r="C20" s="29">
        <f>_xlfn.XLOOKUP(contract[[#This Row],[Social Value Measures]],measures[Measure],measures[Standard Council Measure?],"")</f>
        <v>0</v>
      </c>
      <c r="D20" s="29">
        <f xml:space="preserve"> IF(contract[[#This Row],[Council standard measure?]]&lt;&gt;"",reporting_frequency,"")</f>
        <v>0</v>
      </c>
      <c r="E20" s="49"/>
      <c r="F20" s="29">
        <f>_xlfn.XLOOKUP(contract[[#This Row],[Social Value Measures]],measures[Measure],measures[Units],"")</f>
        <v>0</v>
      </c>
      <c r="G20" s="66">
        <f>_xlfn.XLOOKUP(contract[[#This Row],[Social Value Measures]],measures[Measure],measures[Social Value proxy],"")</f>
        <v>0</v>
      </c>
      <c r="H20" s="29">
        <f>_xlfn.XLOOKUP(contract[[#This Row],[Social Value Measures]],measures[Measure],measures[Theme],"")</f>
        <v>0</v>
      </c>
      <c r="I20" s="56">
        <f>_xlfn.XLOOKUP(contract[[#This Row],[Social Value Measures]],measures[Measure],measures[Outcome],"")</f>
        <v>0</v>
      </c>
      <c r="J20" s="29">
        <f>_xlfn.XLOOKUP(contract[[#This Row],[Social Value Measures]],measures[Measure],measures[Reference],"")</f>
        <v>0</v>
      </c>
      <c r="K20" s="67"/>
      <c r="L20" s="68">
        <f>IFERROR(contract[[#This Row],[Social value proxy 
£]]*contract[[#This Row],[Total Supplier Commitment (Units)]],"")</f>
        <v>0</v>
      </c>
      <c r="M20" s="29" t="s">
        <v>134</v>
      </c>
    </row>
    <row r="21" spans="2:13">
      <c r="B21" s="65"/>
      <c r="C21" s="29">
        <f>_xlfn.XLOOKUP(contract[[#This Row],[Social Value Measures]],measures[Measure],measures[Standard Council Measure?],"")</f>
        <v>0</v>
      </c>
      <c r="D21" s="29">
        <f xml:space="preserve"> IF(contract[[#This Row],[Council standard measure?]]&lt;&gt;"",reporting_frequency,"")</f>
        <v>0</v>
      </c>
      <c r="E21" s="49"/>
      <c r="F21" s="29">
        <f>_xlfn.XLOOKUP(contract[[#This Row],[Social Value Measures]],measures[Measure],measures[Units],"")</f>
        <v>0</v>
      </c>
      <c r="G21" s="66">
        <f>_xlfn.XLOOKUP(contract[[#This Row],[Social Value Measures]],measures[Measure],measures[Social Value proxy],"")</f>
        <v>0</v>
      </c>
      <c r="H21" s="29">
        <f>_xlfn.XLOOKUP(contract[[#This Row],[Social Value Measures]],measures[Measure],measures[Theme],"")</f>
        <v>0</v>
      </c>
      <c r="I21" s="56">
        <f>_xlfn.XLOOKUP(contract[[#This Row],[Social Value Measures]],measures[Measure],measures[Outcome],"")</f>
        <v>0</v>
      </c>
      <c r="J21" s="29">
        <f>_xlfn.XLOOKUP(contract[[#This Row],[Social Value Measures]],measures[Measure],measures[Reference],"")</f>
        <v>0</v>
      </c>
      <c r="K21" s="67"/>
      <c r="L21" s="68">
        <f>IFERROR(contract[[#This Row],[Social value proxy 
£]]*contract[[#This Row],[Total Supplier Commitment (Units)]],"")</f>
        <v>0</v>
      </c>
      <c r="M21" s="29" t="s">
        <v>134</v>
      </c>
    </row>
    <row r="22" spans="2:13">
      <c r="B22" s="65"/>
      <c r="C22" s="29">
        <f>_xlfn.XLOOKUP(contract[[#This Row],[Social Value Measures]],measures[Measure],measures[Standard Council Measure?],"")</f>
        <v>0</v>
      </c>
      <c r="D22" s="29">
        <f xml:space="preserve"> IF(contract[[#This Row],[Council standard measure?]]&lt;&gt;"",reporting_frequency,"")</f>
        <v>0</v>
      </c>
      <c r="E22" s="49"/>
      <c r="F22" s="29">
        <f>_xlfn.XLOOKUP(contract[[#This Row],[Social Value Measures]],measures[Measure],measures[Units],"")</f>
        <v>0</v>
      </c>
      <c r="G22" s="66">
        <f>_xlfn.XLOOKUP(contract[[#This Row],[Social Value Measures]],measures[Measure],measures[Social Value proxy],"")</f>
        <v>0</v>
      </c>
      <c r="H22" s="29">
        <f>_xlfn.XLOOKUP(contract[[#This Row],[Social Value Measures]],measures[Measure],measures[Theme],"")</f>
        <v>0</v>
      </c>
      <c r="I22" s="56">
        <f>_xlfn.XLOOKUP(contract[[#This Row],[Social Value Measures]],measures[Measure],measures[Outcome],"")</f>
        <v>0</v>
      </c>
      <c r="J22" s="29">
        <f>_xlfn.XLOOKUP(contract[[#This Row],[Social Value Measures]],measures[Measure],measures[Reference],"")</f>
        <v>0</v>
      </c>
      <c r="K22" s="67"/>
      <c r="L22" s="68">
        <f>IFERROR(contract[[#This Row],[Social value proxy 
£]]*contract[[#This Row],[Total Supplier Commitment (Units)]],"")</f>
        <v>0</v>
      </c>
      <c r="M22" s="29" t="s">
        <v>134</v>
      </c>
    </row>
    <row r="23" spans="2:13">
      <c r="B23" s="65"/>
      <c r="C23" s="29">
        <f>_xlfn.XLOOKUP(contract[[#This Row],[Social Value Measures]],measures[Measure],measures[Standard Council Measure?],"")</f>
        <v>0</v>
      </c>
      <c r="D23" s="29">
        <f xml:space="preserve"> IF(contract[[#This Row],[Council standard measure?]]&lt;&gt;"",reporting_frequency,"")</f>
        <v>0</v>
      </c>
      <c r="E23" s="49"/>
      <c r="F23" s="29">
        <f>_xlfn.XLOOKUP(contract[[#This Row],[Social Value Measures]],measures[Measure],measures[Units],"")</f>
        <v>0</v>
      </c>
      <c r="G23" s="66">
        <f>_xlfn.XLOOKUP(contract[[#This Row],[Social Value Measures]],measures[Measure],measures[Social Value proxy],"")</f>
        <v>0</v>
      </c>
      <c r="H23" s="29">
        <f>_xlfn.XLOOKUP(contract[[#This Row],[Social Value Measures]],measures[Measure],measures[Theme],"")</f>
        <v>0</v>
      </c>
      <c r="I23" s="56">
        <f>_xlfn.XLOOKUP(contract[[#This Row],[Social Value Measures]],measures[Measure],measures[Outcome],"")</f>
        <v>0</v>
      </c>
      <c r="J23" s="29">
        <f>_xlfn.XLOOKUP(contract[[#This Row],[Social Value Measures]],measures[Measure],measures[Reference],"")</f>
        <v>0</v>
      </c>
      <c r="K23" s="67"/>
      <c r="L23" s="68">
        <f>IFERROR(contract[[#This Row],[Social value proxy 
£]]*contract[[#This Row],[Total Supplier Commitment (Units)]],"")</f>
        <v>0</v>
      </c>
      <c r="M23" s="29" t="s">
        <v>134</v>
      </c>
    </row>
    <row r="24" spans="2:13">
      <c r="B24" s="65"/>
      <c r="C24" s="29">
        <f>_xlfn.XLOOKUP(contract[[#This Row],[Social Value Measures]],measures[Measure],measures[Standard Council Measure?],"")</f>
        <v>0</v>
      </c>
      <c r="D24" s="29">
        <f xml:space="preserve"> IF(contract[[#This Row],[Council standard measure?]]&lt;&gt;"",reporting_frequency,"")</f>
        <v>0</v>
      </c>
      <c r="E24" s="49"/>
      <c r="F24" s="29">
        <f>_xlfn.XLOOKUP(contract[[#This Row],[Social Value Measures]],measures[Measure],measures[Units],"")</f>
        <v>0</v>
      </c>
      <c r="G24" s="66">
        <f>_xlfn.XLOOKUP(contract[[#This Row],[Social Value Measures]],measures[Measure],measures[Social Value proxy],"")</f>
        <v>0</v>
      </c>
      <c r="H24" s="29">
        <f>_xlfn.XLOOKUP(contract[[#This Row],[Social Value Measures]],measures[Measure],measures[Theme],"")</f>
        <v>0</v>
      </c>
      <c r="I24" s="56">
        <f>_xlfn.XLOOKUP(contract[[#This Row],[Social Value Measures]],measures[Measure],measures[Outcome],"")</f>
        <v>0</v>
      </c>
      <c r="J24" s="29">
        <f>_xlfn.XLOOKUP(contract[[#This Row],[Social Value Measures]],measures[Measure],measures[Reference],"")</f>
        <v>0</v>
      </c>
      <c r="K24" s="67"/>
      <c r="L24" s="68">
        <f>IFERROR(contract[[#This Row],[Social value proxy 
£]]*contract[[#This Row],[Total Supplier Commitment (Units)]],"")</f>
        <v>0</v>
      </c>
      <c r="M24" s="29" t="s">
        <v>134</v>
      </c>
    </row>
    <row r="25" spans="2:13">
      <c r="B25" s="65"/>
      <c r="C25" s="29">
        <f>_xlfn.XLOOKUP(contract[[#This Row],[Social Value Measures]],measures[Measure],measures[Standard Council Measure?],"")</f>
        <v>0</v>
      </c>
      <c r="D25" s="29">
        <f xml:space="preserve"> IF(contract[[#This Row],[Council standard measure?]]&lt;&gt;"",reporting_frequency,"")</f>
        <v>0</v>
      </c>
      <c r="E25" s="49"/>
      <c r="F25" s="29">
        <f>_xlfn.XLOOKUP(contract[[#This Row],[Social Value Measures]],measures[Measure],measures[Units],"")</f>
        <v>0</v>
      </c>
      <c r="G25" s="66">
        <f>_xlfn.XLOOKUP(contract[[#This Row],[Social Value Measures]],measures[Measure],measures[Social Value proxy],"")</f>
        <v>0</v>
      </c>
      <c r="H25" s="29">
        <f>_xlfn.XLOOKUP(contract[[#This Row],[Social Value Measures]],measures[Measure],measures[Theme],"")</f>
        <v>0</v>
      </c>
      <c r="I25" s="56">
        <f>_xlfn.XLOOKUP(contract[[#This Row],[Social Value Measures]],measures[Measure],measures[Outcome],"")</f>
        <v>0</v>
      </c>
      <c r="J25" s="29">
        <f>_xlfn.XLOOKUP(contract[[#This Row],[Social Value Measures]],measures[Measure],measures[Reference],"")</f>
        <v>0</v>
      </c>
      <c r="K25" s="67"/>
      <c r="L25" s="68">
        <f>IFERROR(contract[[#This Row],[Social value proxy 
£]]*contract[[#This Row],[Total Supplier Commitment (Units)]],"")</f>
        <v>0</v>
      </c>
      <c r="M25" s="29" t="s">
        <v>134</v>
      </c>
    </row>
    <row r="26" spans="2:13">
      <c r="B26" s="65"/>
      <c r="C26" s="29">
        <f>_xlfn.XLOOKUP(contract[[#This Row],[Social Value Measures]],measures[Measure],measures[Standard Council Measure?],"")</f>
        <v>0</v>
      </c>
      <c r="D26" s="29">
        <f xml:space="preserve"> IF(contract[[#This Row],[Council standard measure?]]&lt;&gt;"",reporting_frequency,"")</f>
        <v>0</v>
      </c>
      <c r="E26" s="49"/>
      <c r="F26" s="29">
        <f>_xlfn.XLOOKUP(contract[[#This Row],[Social Value Measures]],measures[Measure],measures[Units],"")</f>
        <v>0</v>
      </c>
      <c r="G26" s="66">
        <f>_xlfn.XLOOKUP(contract[[#This Row],[Social Value Measures]],measures[Measure],measures[Social Value proxy],"")</f>
        <v>0</v>
      </c>
      <c r="H26" s="29">
        <f>_xlfn.XLOOKUP(contract[[#This Row],[Social Value Measures]],measures[Measure],measures[Theme],"")</f>
        <v>0</v>
      </c>
      <c r="I26" s="56">
        <f>_xlfn.XLOOKUP(contract[[#This Row],[Social Value Measures]],measures[Measure],measures[Outcome],"")</f>
        <v>0</v>
      </c>
      <c r="J26" s="29">
        <f>_xlfn.XLOOKUP(contract[[#This Row],[Social Value Measures]],measures[Measure],measures[Reference],"")</f>
        <v>0</v>
      </c>
      <c r="K26" s="67"/>
      <c r="L26" s="68">
        <f>IFERROR(contract[[#This Row],[Social value proxy 
£]]*contract[[#This Row],[Total Supplier Commitment (Units)]],"")</f>
        <v>0</v>
      </c>
      <c r="M26" s="29" t="s">
        <v>134</v>
      </c>
    </row>
    <row r="27" spans="2:13">
      <c r="B27" s="65"/>
      <c r="C27" s="29">
        <f>_xlfn.XLOOKUP(contract[[#This Row],[Social Value Measures]],measures[Measure],measures[Standard Council Measure?],"")</f>
        <v>0</v>
      </c>
      <c r="D27" s="29">
        <f xml:space="preserve"> IF(contract[[#This Row],[Council standard measure?]]&lt;&gt;"",reporting_frequency,"")</f>
        <v>0</v>
      </c>
      <c r="E27" s="49"/>
      <c r="F27" s="29">
        <f>_xlfn.XLOOKUP(contract[[#This Row],[Social Value Measures]],measures[Measure],measures[Units],"")</f>
        <v>0</v>
      </c>
      <c r="G27" s="66">
        <f>_xlfn.XLOOKUP(contract[[#This Row],[Social Value Measures]],measures[Measure],measures[Social Value proxy],"")</f>
        <v>0</v>
      </c>
      <c r="H27" s="29">
        <f>_xlfn.XLOOKUP(contract[[#This Row],[Social Value Measures]],measures[Measure],measures[Theme],"")</f>
        <v>0</v>
      </c>
      <c r="I27" s="56">
        <f>_xlfn.XLOOKUP(contract[[#This Row],[Social Value Measures]],measures[Measure],measures[Outcome],"")</f>
        <v>0</v>
      </c>
      <c r="J27" s="29">
        <f>_xlfn.XLOOKUP(contract[[#This Row],[Social Value Measures]],measures[Measure],measures[Reference],"")</f>
        <v>0</v>
      </c>
      <c r="K27" s="67"/>
      <c r="L27" s="68">
        <f>IFERROR(contract[[#This Row],[Social value proxy 
£]]*contract[[#This Row],[Total Supplier Commitment (Units)]],"")</f>
        <v>0</v>
      </c>
      <c r="M27" s="29" t="s">
        <v>134</v>
      </c>
    </row>
    <row r="28" spans="2:13">
      <c r="B28" s="65"/>
      <c r="C28" s="29">
        <f>_xlfn.XLOOKUP(contract[[#This Row],[Social Value Measures]],measures[Measure],measures[Standard Council Measure?],"")</f>
        <v>0</v>
      </c>
      <c r="D28" s="29">
        <f xml:space="preserve"> IF(contract[[#This Row],[Council standard measure?]]&lt;&gt;"",reporting_frequency,"")</f>
        <v>0</v>
      </c>
      <c r="E28" s="49"/>
      <c r="F28" s="29">
        <f>_xlfn.XLOOKUP(contract[[#This Row],[Social Value Measures]],measures[Measure],measures[Units],"")</f>
        <v>0</v>
      </c>
      <c r="G28" s="66">
        <f>_xlfn.XLOOKUP(contract[[#This Row],[Social Value Measures]],measures[Measure],measures[Social Value proxy],"")</f>
        <v>0</v>
      </c>
      <c r="H28" s="29">
        <f>_xlfn.XLOOKUP(contract[[#This Row],[Social Value Measures]],measures[Measure],measures[Theme],"")</f>
        <v>0</v>
      </c>
      <c r="I28" s="56">
        <f>_xlfn.XLOOKUP(contract[[#This Row],[Social Value Measures]],measures[Measure],measures[Outcome],"")</f>
        <v>0</v>
      </c>
      <c r="J28" s="29">
        <f>_xlfn.XLOOKUP(contract[[#This Row],[Social Value Measures]],measures[Measure],measures[Reference],"")</f>
        <v>0</v>
      </c>
      <c r="K28" s="67"/>
      <c r="L28" s="68">
        <f>IFERROR(contract[[#This Row],[Social value proxy 
£]]*contract[[#This Row],[Total Supplier Commitment (Units)]],"")</f>
        <v>0</v>
      </c>
      <c r="M28" s="29" t="s">
        <v>134</v>
      </c>
    </row>
    <row r="29" spans="2:13">
      <c r="B29" s="65"/>
      <c r="C29" s="29">
        <f>_xlfn.XLOOKUP(contract[[#This Row],[Social Value Measures]],measures[Measure],measures[Standard Council Measure?],"")</f>
        <v>0</v>
      </c>
      <c r="D29" s="29">
        <f xml:space="preserve"> IF(contract[[#This Row],[Council standard measure?]]&lt;&gt;"",reporting_frequency,"")</f>
        <v>0</v>
      </c>
      <c r="E29" s="49"/>
      <c r="F29" s="29">
        <f>_xlfn.XLOOKUP(contract[[#This Row],[Social Value Measures]],measures[Measure],measures[Units],"")</f>
        <v>0</v>
      </c>
      <c r="G29" s="66">
        <f>_xlfn.XLOOKUP(contract[[#This Row],[Social Value Measures]],measures[Measure],measures[Social Value proxy],"")</f>
        <v>0</v>
      </c>
      <c r="H29" s="29">
        <f>_xlfn.XLOOKUP(contract[[#This Row],[Social Value Measures]],measures[Measure],measures[Theme],"")</f>
        <v>0</v>
      </c>
      <c r="I29" s="56">
        <f>_xlfn.XLOOKUP(contract[[#This Row],[Social Value Measures]],measures[Measure],measures[Outcome],"")</f>
        <v>0</v>
      </c>
      <c r="J29" s="29">
        <f>_xlfn.XLOOKUP(contract[[#This Row],[Social Value Measures]],measures[Measure],measures[Reference],"")</f>
        <v>0</v>
      </c>
      <c r="K29" s="67"/>
      <c r="L29" s="68">
        <f>IFERROR(contract[[#This Row],[Social value proxy 
£]]*contract[[#This Row],[Total Supplier Commitment (Units)]],"")</f>
        <v>0</v>
      </c>
      <c r="M29" s="29" t="s">
        <v>134</v>
      </c>
    </row>
    <row r="30" spans="2:13">
      <c r="B30" s="65"/>
      <c r="C30" s="29">
        <f>_xlfn.XLOOKUP(contract[[#This Row],[Social Value Measures]],measures[Measure],measures[Standard Council Measure?],"")</f>
        <v>0</v>
      </c>
      <c r="D30" s="29">
        <f xml:space="preserve"> IF(contract[[#This Row],[Council standard measure?]]&lt;&gt;"",reporting_frequency,"")</f>
        <v>0</v>
      </c>
      <c r="E30" s="49"/>
      <c r="F30" s="29">
        <f>_xlfn.XLOOKUP(contract[[#This Row],[Social Value Measures]],measures[Measure],measures[Units],"")</f>
        <v>0</v>
      </c>
      <c r="G30" s="66">
        <f>_xlfn.XLOOKUP(contract[[#This Row],[Social Value Measures]],measures[Measure],measures[Social Value proxy],"")</f>
        <v>0</v>
      </c>
      <c r="H30" s="29">
        <f>_xlfn.XLOOKUP(contract[[#This Row],[Social Value Measures]],measures[Measure],measures[Theme],"")</f>
        <v>0</v>
      </c>
      <c r="I30" s="56">
        <f>_xlfn.XLOOKUP(contract[[#This Row],[Social Value Measures]],measures[Measure],measures[Outcome],"")</f>
        <v>0</v>
      </c>
      <c r="J30" s="29">
        <f>_xlfn.XLOOKUP(contract[[#This Row],[Social Value Measures]],measures[Measure],measures[Reference],"")</f>
        <v>0</v>
      </c>
      <c r="K30" s="67"/>
      <c r="L30" s="68">
        <f>IFERROR(contract[[#This Row],[Social value proxy 
£]]*contract[[#This Row],[Total Supplier Commitment (Units)]],"")</f>
        <v>0</v>
      </c>
      <c r="M30" s="29" t="s">
        <v>134</v>
      </c>
    </row>
    <row r="31" spans="2:13">
      <c r="B31" s="65"/>
      <c r="C31" s="29">
        <f>_xlfn.XLOOKUP(contract[[#This Row],[Social Value Measures]],measures[Measure],measures[Standard Council Measure?],"")</f>
        <v>0</v>
      </c>
      <c r="D31" s="29">
        <f xml:space="preserve"> IF(contract[[#This Row],[Council standard measure?]]&lt;&gt;"",reporting_frequency,"")</f>
        <v>0</v>
      </c>
      <c r="E31" s="49"/>
      <c r="F31" s="29">
        <f>_xlfn.XLOOKUP(contract[[#This Row],[Social Value Measures]],measures[Measure],measures[Units],"")</f>
        <v>0</v>
      </c>
      <c r="G31" s="66">
        <f>_xlfn.XLOOKUP(contract[[#This Row],[Social Value Measures]],measures[Measure],measures[Social Value proxy],"")</f>
        <v>0</v>
      </c>
      <c r="H31" s="29">
        <f>_xlfn.XLOOKUP(contract[[#This Row],[Social Value Measures]],measures[Measure],measures[Theme],"")</f>
        <v>0</v>
      </c>
      <c r="I31" s="56">
        <f>_xlfn.XLOOKUP(contract[[#This Row],[Social Value Measures]],measures[Measure],measures[Outcome],"")</f>
        <v>0</v>
      </c>
      <c r="J31" s="29">
        <f>_xlfn.XLOOKUP(contract[[#This Row],[Social Value Measures]],measures[Measure],measures[Reference],"")</f>
        <v>0</v>
      </c>
      <c r="K31" s="67"/>
      <c r="L31" s="68">
        <f>IFERROR(contract[[#This Row],[Social value proxy 
£]]*contract[[#This Row],[Total Supplier Commitment (Units)]],"")</f>
        <v>0</v>
      </c>
      <c r="M31" s="29" t="s">
        <v>134</v>
      </c>
    </row>
    <row r="32" spans="2:13">
      <c r="B32" s="65"/>
      <c r="C32" s="29">
        <f>_xlfn.XLOOKUP(contract[[#This Row],[Social Value Measures]],measures[Measure],measures[Standard Council Measure?],"")</f>
        <v>0</v>
      </c>
      <c r="D32" s="29">
        <f xml:space="preserve"> IF(contract[[#This Row],[Council standard measure?]]&lt;&gt;"",reporting_frequency,"")</f>
        <v>0</v>
      </c>
      <c r="E32" s="49"/>
      <c r="F32" s="29">
        <f>_xlfn.XLOOKUP(contract[[#This Row],[Social Value Measures]],measures[Measure],measures[Units],"")</f>
        <v>0</v>
      </c>
      <c r="G32" s="66">
        <f>_xlfn.XLOOKUP(contract[[#This Row],[Social Value Measures]],measures[Measure],measures[Social Value proxy],"")</f>
        <v>0</v>
      </c>
      <c r="H32" s="29">
        <f>_xlfn.XLOOKUP(contract[[#This Row],[Social Value Measures]],measures[Measure],measures[Theme],"")</f>
        <v>0</v>
      </c>
      <c r="I32" s="56">
        <f>_xlfn.XLOOKUP(contract[[#This Row],[Social Value Measures]],measures[Measure],measures[Outcome],"")</f>
        <v>0</v>
      </c>
      <c r="J32" s="29">
        <f>_xlfn.XLOOKUP(contract[[#This Row],[Social Value Measures]],measures[Measure],measures[Reference],"")</f>
        <v>0</v>
      </c>
      <c r="K32" s="67"/>
      <c r="L32" s="68">
        <f>IFERROR(contract[[#This Row],[Social value proxy 
£]]*contract[[#This Row],[Total Supplier Commitment (Units)]],"")</f>
        <v>0</v>
      </c>
      <c r="M32" s="29" t="s">
        <v>134</v>
      </c>
    </row>
    <row r="33" spans="2:13">
      <c r="B33" s="65"/>
      <c r="C33" s="29">
        <f>_xlfn.XLOOKUP(contract[[#This Row],[Social Value Measures]],measures[Measure],measures[Standard Council Measure?],"")</f>
        <v>0</v>
      </c>
      <c r="D33" s="29">
        <f xml:space="preserve"> IF(contract[[#This Row],[Council standard measure?]]&lt;&gt;"",reporting_frequency,"")</f>
        <v>0</v>
      </c>
      <c r="E33" s="49"/>
      <c r="F33" s="29">
        <f>_xlfn.XLOOKUP(contract[[#This Row],[Social Value Measures]],measures[Measure],measures[Units],"")</f>
        <v>0</v>
      </c>
      <c r="G33" s="66">
        <f>_xlfn.XLOOKUP(contract[[#This Row],[Social Value Measures]],measures[Measure],measures[Social Value proxy],"")</f>
        <v>0</v>
      </c>
      <c r="H33" s="29">
        <f>_xlfn.XLOOKUP(contract[[#This Row],[Social Value Measures]],measures[Measure],measures[Theme],"")</f>
        <v>0</v>
      </c>
      <c r="I33" s="56">
        <f>_xlfn.XLOOKUP(contract[[#This Row],[Social Value Measures]],measures[Measure],measures[Outcome],"")</f>
        <v>0</v>
      </c>
      <c r="J33" s="29">
        <f>_xlfn.XLOOKUP(contract[[#This Row],[Social Value Measures]],measures[Measure],measures[Reference],"")</f>
        <v>0</v>
      </c>
      <c r="K33" s="67"/>
      <c r="L33" s="68">
        <f>IFERROR(contract[[#This Row],[Social value proxy 
£]]*contract[[#This Row],[Total Supplier Commitment (Units)]],"")</f>
        <v>0</v>
      </c>
      <c r="M33" s="29" t="s">
        <v>134</v>
      </c>
    </row>
    <row r="34" spans="2:13">
      <c r="B34" s="65"/>
      <c r="C34" s="29">
        <f>_xlfn.XLOOKUP(contract[[#This Row],[Social Value Measures]],measures[Measure],measures[Standard Council Measure?],"")</f>
        <v>0</v>
      </c>
      <c r="D34" s="29">
        <f xml:space="preserve"> IF(contract[[#This Row],[Council standard measure?]]&lt;&gt;"",reporting_frequency,"")</f>
        <v>0</v>
      </c>
      <c r="E34" s="49"/>
      <c r="F34" s="29">
        <f>_xlfn.XLOOKUP(contract[[#This Row],[Social Value Measures]],measures[Measure],measures[Units],"")</f>
        <v>0</v>
      </c>
      <c r="G34" s="66">
        <f>_xlfn.XLOOKUP(contract[[#This Row],[Social Value Measures]],measures[Measure],measures[Social Value proxy],"")</f>
        <v>0</v>
      </c>
      <c r="H34" s="29">
        <f>_xlfn.XLOOKUP(contract[[#This Row],[Social Value Measures]],measures[Measure],measures[Theme],"")</f>
        <v>0</v>
      </c>
      <c r="I34" s="56">
        <f>_xlfn.XLOOKUP(contract[[#This Row],[Social Value Measures]],measures[Measure],measures[Outcome],"")</f>
        <v>0</v>
      </c>
      <c r="J34" s="29">
        <f>_xlfn.XLOOKUP(contract[[#This Row],[Social Value Measures]],measures[Measure],measures[Reference],"")</f>
        <v>0</v>
      </c>
      <c r="K34" s="67"/>
      <c r="L34" s="68">
        <f>IFERROR(contract[[#This Row],[Social value proxy 
£]]*contract[[#This Row],[Total Supplier Commitment (Units)]],"")</f>
        <v>0</v>
      </c>
      <c r="M34" s="29" t="s">
        <v>134</v>
      </c>
    </row>
    <row r="35" spans="2:13">
      <c r="B35" s="65"/>
      <c r="C35" s="29">
        <f>_xlfn.XLOOKUP(contract[[#This Row],[Social Value Measures]],measures[Measure],measures[Standard Council Measure?],"")</f>
        <v>0</v>
      </c>
      <c r="D35" s="29">
        <f xml:space="preserve"> IF(contract[[#This Row],[Council standard measure?]]&lt;&gt;"",reporting_frequency,"")</f>
        <v>0</v>
      </c>
      <c r="E35" s="49"/>
      <c r="F35" s="29">
        <f>_xlfn.XLOOKUP(contract[[#This Row],[Social Value Measures]],measures[Measure],measures[Units],"")</f>
        <v>0</v>
      </c>
      <c r="G35" s="66">
        <f>_xlfn.XLOOKUP(contract[[#This Row],[Social Value Measures]],measures[Measure],measures[Social Value proxy],"")</f>
        <v>0</v>
      </c>
      <c r="H35" s="29">
        <f>_xlfn.XLOOKUP(contract[[#This Row],[Social Value Measures]],measures[Measure],measures[Theme],"")</f>
        <v>0</v>
      </c>
      <c r="I35" s="56">
        <f>_xlfn.XLOOKUP(contract[[#This Row],[Social Value Measures]],measures[Measure],measures[Outcome],"")</f>
        <v>0</v>
      </c>
      <c r="J35" s="29">
        <f>_xlfn.XLOOKUP(contract[[#This Row],[Social Value Measures]],measures[Measure],measures[Reference],"")</f>
        <v>0</v>
      </c>
      <c r="K35" s="67"/>
      <c r="L35" s="68">
        <f>IFERROR(contract[[#This Row],[Social value proxy 
£]]*contract[[#This Row],[Total Supplier Commitment (Units)]],"")</f>
        <v>0</v>
      </c>
      <c r="M35" s="29" t="s">
        <v>134</v>
      </c>
    </row>
    <row r="36" spans="2:13">
      <c r="B36" s="65"/>
      <c r="C36" s="29">
        <f>_xlfn.XLOOKUP(contract[[#This Row],[Social Value Measures]],measures[Measure],measures[Standard Council Measure?],"")</f>
        <v>0</v>
      </c>
      <c r="D36" s="29">
        <f xml:space="preserve"> IF(contract[[#This Row],[Council standard measure?]]&lt;&gt;"",reporting_frequency,"")</f>
        <v>0</v>
      </c>
      <c r="E36" s="49"/>
      <c r="F36" s="29">
        <f>_xlfn.XLOOKUP(contract[[#This Row],[Social Value Measures]],measures[Measure],measures[Units],"")</f>
        <v>0</v>
      </c>
      <c r="G36" s="66">
        <f>_xlfn.XLOOKUP(contract[[#This Row],[Social Value Measures]],measures[Measure],measures[Social Value proxy],"")</f>
        <v>0</v>
      </c>
      <c r="H36" s="29">
        <f>_xlfn.XLOOKUP(contract[[#This Row],[Social Value Measures]],measures[Measure],measures[Theme],"")</f>
        <v>0</v>
      </c>
      <c r="I36" s="56">
        <f>_xlfn.XLOOKUP(contract[[#This Row],[Social Value Measures]],measures[Measure],measures[Outcome],"")</f>
        <v>0</v>
      </c>
      <c r="J36" s="29">
        <f>_xlfn.XLOOKUP(contract[[#This Row],[Social Value Measures]],measures[Measure],measures[Reference],"")</f>
        <v>0</v>
      </c>
      <c r="K36" s="67"/>
      <c r="L36" s="68">
        <f>IFERROR(contract[[#This Row],[Social value proxy 
£]]*contract[[#This Row],[Total Supplier Commitment (Units)]],"")</f>
        <v>0</v>
      </c>
      <c r="M36" s="29" t="s">
        <v>134</v>
      </c>
    </row>
    <row r="37" spans="2:13">
      <c r="B37" s="65"/>
      <c r="C37" s="29">
        <f>_xlfn.XLOOKUP(contract[[#This Row],[Social Value Measures]],measures[Measure],measures[Standard Council Measure?],"")</f>
        <v>0</v>
      </c>
      <c r="D37" s="29">
        <f xml:space="preserve"> IF(contract[[#This Row],[Council standard measure?]]&lt;&gt;"",reporting_frequency,"")</f>
        <v>0</v>
      </c>
      <c r="E37" s="49"/>
      <c r="F37" s="29">
        <f>_xlfn.XLOOKUP(contract[[#This Row],[Social Value Measures]],measures[Measure],measures[Units],"")</f>
        <v>0</v>
      </c>
      <c r="G37" s="66">
        <f>_xlfn.XLOOKUP(contract[[#This Row],[Social Value Measures]],measures[Measure],measures[Social Value proxy],"")</f>
        <v>0</v>
      </c>
      <c r="H37" s="29">
        <f>_xlfn.XLOOKUP(contract[[#This Row],[Social Value Measures]],measures[Measure],measures[Theme],"")</f>
        <v>0</v>
      </c>
      <c r="I37" s="56">
        <f>_xlfn.XLOOKUP(contract[[#This Row],[Social Value Measures]],measures[Measure],measures[Outcome],"")</f>
        <v>0</v>
      </c>
      <c r="J37" s="29">
        <f>_xlfn.XLOOKUP(contract[[#This Row],[Social Value Measures]],measures[Measure],measures[Reference],"")</f>
        <v>0</v>
      </c>
      <c r="K37" s="67"/>
      <c r="L37" s="68">
        <f>IFERROR(contract[[#This Row],[Social value proxy 
£]]*contract[[#This Row],[Total Supplier Commitment (Units)]],"")</f>
        <v>0</v>
      </c>
      <c r="M37" s="29" t="s">
        <v>134</v>
      </c>
    </row>
    <row r="38" spans="2:13">
      <c r="B38" s="65"/>
      <c r="C38" s="29">
        <f>_xlfn.XLOOKUP(contract[[#This Row],[Social Value Measures]],measures[Measure],measures[Standard Council Measure?],"")</f>
        <v>0</v>
      </c>
      <c r="D38" s="29">
        <f xml:space="preserve"> IF(contract[[#This Row],[Council standard measure?]]&lt;&gt;"",reporting_frequency,"")</f>
        <v>0</v>
      </c>
      <c r="E38" s="49"/>
      <c r="F38" s="29">
        <f>_xlfn.XLOOKUP(contract[[#This Row],[Social Value Measures]],measures[Measure],measures[Units],"")</f>
        <v>0</v>
      </c>
      <c r="G38" s="66">
        <f>_xlfn.XLOOKUP(contract[[#This Row],[Social Value Measures]],measures[Measure],measures[Social Value proxy],"")</f>
        <v>0</v>
      </c>
      <c r="H38" s="29">
        <f>_xlfn.XLOOKUP(contract[[#This Row],[Social Value Measures]],measures[Measure],measures[Theme],"")</f>
        <v>0</v>
      </c>
      <c r="I38" s="56">
        <f>_xlfn.XLOOKUP(contract[[#This Row],[Social Value Measures]],measures[Measure],measures[Outcome],"")</f>
        <v>0</v>
      </c>
      <c r="J38" s="29">
        <f>_xlfn.XLOOKUP(contract[[#This Row],[Social Value Measures]],measures[Measure],measures[Reference],"")</f>
        <v>0</v>
      </c>
      <c r="K38" s="67"/>
      <c r="L38" s="68">
        <f>IFERROR(contract[[#This Row],[Social value proxy 
£]]*contract[[#This Row],[Total Supplier Commitment (Units)]],"")</f>
        <v>0</v>
      </c>
      <c r="M38" s="29" t="s">
        <v>134</v>
      </c>
    </row>
    <row r="39" spans="2:13">
      <c r="B39" s="65"/>
      <c r="C39" s="29">
        <f>_xlfn.XLOOKUP(contract[[#This Row],[Social Value Measures]],measures[Measure],measures[Standard Council Measure?],"")</f>
        <v>0</v>
      </c>
      <c r="D39" s="29">
        <f xml:space="preserve"> IF(contract[[#This Row],[Council standard measure?]]&lt;&gt;"",reporting_frequency,"")</f>
        <v>0</v>
      </c>
      <c r="E39" s="49"/>
      <c r="F39" s="29">
        <f>_xlfn.XLOOKUP(contract[[#This Row],[Social Value Measures]],measures[Measure],measures[Units],"")</f>
        <v>0</v>
      </c>
      <c r="G39" s="66">
        <f>_xlfn.XLOOKUP(contract[[#This Row],[Social Value Measures]],measures[Measure],measures[Social Value proxy],"")</f>
        <v>0</v>
      </c>
      <c r="H39" s="29">
        <f>_xlfn.XLOOKUP(contract[[#This Row],[Social Value Measures]],measures[Measure],measures[Theme],"")</f>
        <v>0</v>
      </c>
      <c r="I39" s="56">
        <f>_xlfn.XLOOKUP(contract[[#This Row],[Social Value Measures]],measures[Measure],measures[Outcome],"")</f>
        <v>0</v>
      </c>
      <c r="J39" s="29">
        <f>_xlfn.XLOOKUP(contract[[#This Row],[Social Value Measures]],measures[Measure],measures[Reference],"")</f>
        <v>0</v>
      </c>
      <c r="K39" s="67"/>
      <c r="L39" s="68">
        <f>IFERROR(contract[[#This Row],[Social value proxy 
£]]*contract[[#This Row],[Total Supplier Commitment (Units)]],"")</f>
        <v>0</v>
      </c>
      <c r="M39" s="29" t="s">
        <v>134</v>
      </c>
    </row>
    <row r="40" spans="2:13">
      <c r="B40" s="65"/>
      <c r="C40" s="29">
        <f>_xlfn.XLOOKUP(contract[[#This Row],[Social Value Measures]],measures[Measure],measures[Standard Council Measure?],"")</f>
        <v>0</v>
      </c>
      <c r="D40" s="29">
        <f xml:space="preserve"> IF(contract[[#This Row],[Council standard measure?]]&lt;&gt;"",reporting_frequency,"")</f>
        <v>0</v>
      </c>
      <c r="E40" s="49"/>
      <c r="F40" s="29">
        <f>_xlfn.XLOOKUP(contract[[#This Row],[Social Value Measures]],measures[Measure],measures[Units],"")</f>
        <v>0</v>
      </c>
      <c r="G40" s="66">
        <f>_xlfn.XLOOKUP(contract[[#This Row],[Social Value Measures]],measures[Measure],measures[Social Value proxy],"")</f>
        <v>0</v>
      </c>
      <c r="H40" s="29">
        <f>_xlfn.XLOOKUP(contract[[#This Row],[Social Value Measures]],measures[Measure],measures[Theme],"")</f>
        <v>0</v>
      </c>
      <c r="I40" s="56">
        <f>_xlfn.XLOOKUP(contract[[#This Row],[Social Value Measures]],measures[Measure],measures[Outcome],"")</f>
        <v>0</v>
      </c>
      <c r="J40" s="29">
        <f>_xlfn.XLOOKUP(contract[[#This Row],[Social Value Measures]],measures[Measure],measures[Reference],"")</f>
        <v>0</v>
      </c>
      <c r="K40" s="67"/>
      <c r="L40" s="68">
        <f>IFERROR(contract[[#This Row],[Social value proxy 
£]]*contract[[#This Row],[Total Supplier Commitment (Units)]],"")</f>
        <v>0</v>
      </c>
      <c r="M40" s="29" t="s">
        <v>134</v>
      </c>
    </row>
    <row r="41" spans="2:13">
      <c r="B41" s="65"/>
      <c r="C41" s="29">
        <f>_xlfn.XLOOKUP(contract[[#This Row],[Social Value Measures]],measures[Measure],measures[Standard Council Measure?],"")</f>
        <v>0</v>
      </c>
      <c r="D41" s="29">
        <f xml:space="preserve"> IF(contract[[#This Row],[Council standard measure?]]&lt;&gt;"",reporting_frequency,"")</f>
        <v>0</v>
      </c>
      <c r="E41" s="49"/>
      <c r="F41" s="29">
        <f>_xlfn.XLOOKUP(contract[[#This Row],[Social Value Measures]],measures[Measure],measures[Units],"")</f>
        <v>0</v>
      </c>
      <c r="G41" s="66">
        <f>_xlfn.XLOOKUP(contract[[#This Row],[Social Value Measures]],measures[Measure],measures[Social Value proxy],"")</f>
        <v>0</v>
      </c>
      <c r="H41" s="29">
        <f>_xlfn.XLOOKUP(contract[[#This Row],[Social Value Measures]],measures[Measure],measures[Theme],"")</f>
        <v>0</v>
      </c>
      <c r="I41" s="56">
        <f>_xlfn.XLOOKUP(contract[[#This Row],[Social Value Measures]],measures[Measure],measures[Outcome],"")</f>
        <v>0</v>
      </c>
      <c r="J41" s="29">
        <f>_xlfn.XLOOKUP(contract[[#This Row],[Social Value Measures]],measures[Measure],measures[Reference],"")</f>
        <v>0</v>
      </c>
      <c r="K41" s="67"/>
      <c r="L41" s="68">
        <f>IFERROR(contract[[#This Row],[Social value proxy 
£]]*contract[[#This Row],[Total Supplier Commitment (Units)]],"")</f>
        <v>0</v>
      </c>
      <c r="M41" s="29" t="s">
        <v>134</v>
      </c>
    </row>
    <row r="42" spans="2:13">
      <c r="B42" s="65"/>
      <c r="C42" s="29">
        <f>_xlfn.XLOOKUP(contract[[#This Row],[Social Value Measures]],measures[Measure],measures[Standard Council Measure?],"")</f>
        <v>0</v>
      </c>
      <c r="D42" s="29">
        <f xml:space="preserve"> IF(contract[[#This Row],[Council standard measure?]]&lt;&gt;"",reporting_frequency,"")</f>
        <v>0</v>
      </c>
      <c r="E42" s="49"/>
      <c r="F42" s="29">
        <f>_xlfn.XLOOKUP(contract[[#This Row],[Social Value Measures]],measures[Measure],measures[Units],"")</f>
        <v>0</v>
      </c>
      <c r="G42" s="66">
        <f>_xlfn.XLOOKUP(contract[[#This Row],[Social Value Measures]],measures[Measure],measures[Social Value proxy],"")</f>
        <v>0</v>
      </c>
      <c r="H42" s="29">
        <f>_xlfn.XLOOKUP(contract[[#This Row],[Social Value Measures]],measures[Measure],measures[Theme],"")</f>
        <v>0</v>
      </c>
      <c r="I42" s="56">
        <f>_xlfn.XLOOKUP(contract[[#This Row],[Social Value Measures]],measures[Measure],measures[Outcome],"")</f>
        <v>0</v>
      </c>
      <c r="J42" s="29">
        <f>_xlfn.XLOOKUP(contract[[#This Row],[Social Value Measures]],measures[Measure],measures[Reference],"")</f>
        <v>0</v>
      </c>
      <c r="K42" s="67"/>
      <c r="L42" s="68">
        <f>IFERROR(contract[[#This Row],[Social value proxy 
£]]*contract[[#This Row],[Total Supplier Commitment (Units)]],"")</f>
        <v>0</v>
      </c>
      <c r="M42" s="29" t="s">
        <v>134</v>
      </c>
    </row>
    <row r="43" spans="2:13">
      <c r="B43" s="65"/>
      <c r="C43" s="29">
        <f>_xlfn.XLOOKUP(contract[[#This Row],[Social Value Measures]],measures[Measure],measures[Standard Council Measure?],"")</f>
        <v>0</v>
      </c>
      <c r="D43" s="29">
        <f xml:space="preserve"> IF(contract[[#This Row],[Council standard measure?]]&lt;&gt;"",reporting_frequency,"")</f>
        <v>0</v>
      </c>
      <c r="E43" s="49"/>
      <c r="F43" s="29">
        <f>_xlfn.XLOOKUP(contract[[#This Row],[Social Value Measures]],measures[Measure],measures[Units],"")</f>
        <v>0</v>
      </c>
      <c r="G43" s="66">
        <f>_xlfn.XLOOKUP(contract[[#This Row],[Social Value Measures]],measures[Measure],measures[Social Value proxy],"")</f>
        <v>0</v>
      </c>
      <c r="H43" s="29">
        <f>_xlfn.XLOOKUP(contract[[#This Row],[Social Value Measures]],measures[Measure],measures[Theme],"")</f>
        <v>0</v>
      </c>
      <c r="I43" s="56">
        <f>_xlfn.XLOOKUP(contract[[#This Row],[Social Value Measures]],measures[Measure],measures[Outcome],"")</f>
        <v>0</v>
      </c>
      <c r="J43" s="29">
        <f>_xlfn.XLOOKUP(contract[[#This Row],[Social Value Measures]],measures[Measure],measures[Reference],"")</f>
        <v>0</v>
      </c>
      <c r="K43" s="67"/>
      <c r="L43" s="68">
        <f>IFERROR(contract[[#This Row],[Social value proxy 
£]]*contract[[#This Row],[Total Supplier Commitment (Units)]],"")</f>
        <v>0</v>
      </c>
      <c r="M43" s="29" t="s">
        <v>134</v>
      </c>
    </row>
    <row r="44" spans="2:13">
      <c r="B44" s="65"/>
      <c r="C44" s="29">
        <f>_xlfn.XLOOKUP(contract[[#This Row],[Social Value Measures]],measures[Measure],measures[Standard Council Measure?],"")</f>
        <v>0</v>
      </c>
      <c r="D44" s="29">
        <f xml:space="preserve"> IF(contract[[#This Row],[Council standard measure?]]&lt;&gt;"",reporting_frequency,"")</f>
        <v>0</v>
      </c>
      <c r="E44" s="49"/>
      <c r="F44" s="29">
        <f>_xlfn.XLOOKUP(contract[[#This Row],[Social Value Measures]],measures[Measure],measures[Units],"")</f>
        <v>0</v>
      </c>
      <c r="G44" s="66">
        <f>_xlfn.XLOOKUP(contract[[#This Row],[Social Value Measures]],measures[Measure],measures[Social Value proxy],"")</f>
        <v>0</v>
      </c>
      <c r="H44" s="29">
        <f>_xlfn.XLOOKUP(contract[[#This Row],[Social Value Measures]],measures[Measure],measures[Theme],"")</f>
        <v>0</v>
      </c>
      <c r="I44" s="56">
        <f>_xlfn.XLOOKUP(contract[[#This Row],[Social Value Measures]],measures[Measure],measures[Outcome],"")</f>
        <v>0</v>
      </c>
      <c r="J44" s="29">
        <f>_xlfn.XLOOKUP(contract[[#This Row],[Social Value Measures]],measures[Measure],measures[Reference],"")</f>
        <v>0</v>
      </c>
      <c r="K44" s="67"/>
      <c r="L44" s="68">
        <f>IFERROR(contract[[#This Row],[Social value proxy 
£]]*contract[[#This Row],[Total Supplier Commitment (Units)]],"")</f>
        <v>0</v>
      </c>
    </row>
    <row r="45" spans="2:13">
      <c r="B45" s="65"/>
      <c r="C45" s="29">
        <f>_xlfn.XLOOKUP(contract[[#This Row],[Social Value Measures]],measures[Measure],measures[Standard Council Measure?],"")</f>
        <v>0</v>
      </c>
      <c r="D45" s="29">
        <f xml:space="preserve"> IF(contract[[#This Row],[Council standard measure?]]&lt;&gt;"",reporting_frequency,"")</f>
        <v>0</v>
      </c>
      <c r="E45" s="49"/>
      <c r="F45" s="29">
        <f>_xlfn.XLOOKUP(contract[[#This Row],[Social Value Measures]],measures[Measure],measures[Units],"")</f>
        <v>0</v>
      </c>
      <c r="G45" s="66">
        <f>_xlfn.XLOOKUP(contract[[#This Row],[Social Value Measures]],measures[Measure],measures[Social Value proxy],"")</f>
        <v>0</v>
      </c>
      <c r="H45" s="29">
        <f>_xlfn.XLOOKUP(contract[[#This Row],[Social Value Measures]],measures[Measure],measures[Theme],"")</f>
        <v>0</v>
      </c>
      <c r="I45" s="56">
        <f>_xlfn.XLOOKUP(contract[[#This Row],[Social Value Measures]],measures[Measure],measures[Outcome],"")</f>
        <v>0</v>
      </c>
      <c r="J45" s="29">
        <f>_xlfn.XLOOKUP(contract[[#This Row],[Social Value Measures]],measures[Measure],measures[Reference],"")</f>
        <v>0</v>
      </c>
      <c r="K45" s="67"/>
      <c r="L45" s="68">
        <f>IFERROR(contract[[#This Row],[Social value proxy 
£]]*contract[[#This Row],[Total Supplier Commitment (Units)]],"")</f>
        <v>0</v>
      </c>
    </row>
    <row r="46" spans="2:13">
      <c r="B46" s="65"/>
      <c r="C46" s="29">
        <f>_xlfn.XLOOKUP(contract[[#This Row],[Social Value Measures]],measures[Measure],measures[Standard Council Measure?],"")</f>
        <v>0</v>
      </c>
      <c r="D46" s="29">
        <f xml:space="preserve"> IF(contract[[#This Row],[Council standard measure?]]&lt;&gt;"",reporting_frequency,"")</f>
        <v>0</v>
      </c>
      <c r="E46" s="49"/>
      <c r="F46" s="29">
        <f>_xlfn.XLOOKUP(contract[[#This Row],[Social Value Measures]],measures[Measure],measures[Units],"")</f>
        <v>0</v>
      </c>
      <c r="G46" s="66">
        <f>_xlfn.XLOOKUP(contract[[#This Row],[Social Value Measures]],measures[Measure],measures[Social Value proxy],"")</f>
        <v>0</v>
      </c>
      <c r="H46" s="29">
        <f>_xlfn.XLOOKUP(contract[[#This Row],[Social Value Measures]],measures[Measure],measures[Theme],"")</f>
        <v>0</v>
      </c>
      <c r="I46" s="56">
        <f>_xlfn.XLOOKUP(contract[[#This Row],[Social Value Measures]],measures[Measure],measures[Outcome],"")</f>
        <v>0</v>
      </c>
      <c r="J46" s="29">
        <f>_xlfn.XLOOKUP(contract[[#This Row],[Social Value Measures]],measures[Measure],measures[Reference],"")</f>
        <v>0</v>
      </c>
      <c r="K46" s="67"/>
      <c r="L46" s="68">
        <f>IFERROR(contract[[#This Row],[Social value proxy 
£]]*contract[[#This Row],[Total Supplier Commitment (Units)]],"")</f>
        <v>0</v>
      </c>
    </row>
    <row r="47" spans="2:13">
      <c r="B47" s="65"/>
      <c r="C47" s="29">
        <f>_xlfn.XLOOKUP(contract[[#This Row],[Social Value Measures]],measures[Measure],measures[Standard Council Measure?],"")</f>
        <v>0</v>
      </c>
      <c r="D47" s="29">
        <f xml:space="preserve"> IF(contract[[#This Row],[Council standard measure?]]&lt;&gt;"",reporting_frequency,"")</f>
        <v>0</v>
      </c>
      <c r="E47" s="49"/>
      <c r="F47" s="29">
        <f>_xlfn.XLOOKUP(contract[[#This Row],[Social Value Measures]],measures[Measure],measures[Units],"")</f>
        <v>0</v>
      </c>
      <c r="G47" s="66">
        <f>_xlfn.XLOOKUP(contract[[#This Row],[Social Value Measures]],measures[Measure],measures[Social Value proxy],"")</f>
        <v>0</v>
      </c>
      <c r="H47" s="29">
        <f>_xlfn.XLOOKUP(contract[[#This Row],[Social Value Measures]],measures[Measure],measures[Theme],"")</f>
        <v>0</v>
      </c>
      <c r="I47" s="56">
        <f>_xlfn.XLOOKUP(contract[[#This Row],[Social Value Measures]],measures[Measure],measures[Outcome],"")</f>
        <v>0</v>
      </c>
      <c r="J47" s="29">
        <f>_xlfn.XLOOKUP(contract[[#This Row],[Social Value Measures]],measures[Measure],measures[Reference],"")</f>
        <v>0</v>
      </c>
      <c r="K47" s="67"/>
      <c r="L47" s="68">
        <f>IFERROR(contract[[#This Row],[Social value proxy 
£]]*contract[[#This Row],[Total Supplier Commitment (Units)]],"")</f>
        <v>0</v>
      </c>
    </row>
    <row r="48" spans="2:13">
      <c r="B48" s="65"/>
      <c r="C48" s="29">
        <f>_xlfn.XLOOKUP(contract[[#This Row],[Social Value Measures]],measures[Measure],measures[Standard Council Measure?],"")</f>
        <v>0</v>
      </c>
      <c r="D48" s="29">
        <f xml:space="preserve"> IF(contract[[#This Row],[Council standard measure?]]&lt;&gt;"",reporting_frequency,"")</f>
        <v>0</v>
      </c>
      <c r="E48" s="49"/>
      <c r="F48" s="29">
        <f>_xlfn.XLOOKUP(contract[[#This Row],[Social Value Measures]],measures[Measure],measures[Units],"")</f>
        <v>0</v>
      </c>
      <c r="G48" s="66">
        <f>_xlfn.XLOOKUP(contract[[#This Row],[Social Value Measures]],measures[Measure],measures[Social Value proxy],"")</f>
        <v>0</v>
      </c>
      <c r="H48" s="29">
        <f>_xlfn.XLOOKUP(contract[[#This Row],[Social Value Measures]],measures[Measure],measures[Theme],"")</f>
        <v>0</v>
      </c>
      <c r="I48" s="56">
        <f>_xlfn.XLOOKUP(contract[[#This Row],[Social Value Measures]],measures[Measure],measures[Outcome],"")</f>
        <v>0</v>
      </c>
      <c r="J48" s="29">
        <f>_xlfn.XLOOKUP(contract[[#This Row],[Social Value Measures]],measures[Measure],measures[Reference],"")</f>
        <v>0</v>
      </c>
      <c r="K48" s="67"/>
      <c r="L48" s="68">
        <f>IFERROR(contract[[#This Row],[Social value proxy 
£]]*contract[[#This Row],[Total Supplier Commitment (Units)]],"")</f>
        <v>0</v>
      </c>
    </row>
    <row r="49" spans="2:12">
      <c r="B49" s="65"/>
      <c r="C49" s="29">
        <f>_xlfn.XLOOKUP(contract[[#This Row],[Social Value Measures]],measures[Measure],measures[Standard Council Measure?],"")</f>
        <v>0</v>
      </c>
      <c r="D49" s="29">
        <f xml:space="preserve"> IF(contract[[#This Row],[Council standard measure?]]&lt;&gt;"",reporting_frequency,"")</f>
        <v>0</v>
      </c>
      <c r="E49" s="49"/>
      <c r="F49" s="29">
        <f>_xlfn.XLOOKUP(contract[[#This Row],[Social Value Measures]],measures[Measure],measures[Units],"")</f>
        <v>0</v>
      </c>
      <c r="G49" s="66">
        <f>_xlfn.XLOOKUP(contract[[#This Row],[Social Value Measures]],measures[Measure],measures[Social Value proxy],"")</f>
        <v>0</v>
      </c>
      <c r="H49" s="29">
        <f>_xlfn.XLOOKUP(contract[[#This Row],[Social Value Measures]],measures[Measure],measures[Theme],"")</f>
        <v>0</v>
      </c>
      <c r="I49" s="56">
        <f>_xlfn.XLOOKUP(contract[[#This Row],[Social Value Measures]],measures[Measure],measures[Outcome],"")</f>
        <v>0</v>
      </c>
      <c r="J49" s="29">
        <f>_xlfn.XLOOKUP(contract[[#This Row],[Social Value Measures]],measures[Measure],measures[Reference],"")</f>
        <v>0</v>
      </c>
      <c r="K49" s="67"/>
      <c r="L49" s="68">
        <f>IFERROR(contract[[#This Row],[Social value proxy 
£]]*contract[[#This Row],[Total Supplier Commitment (Units)]],"")</f>
        <v>0</v>
      </c>
    </row>
    <row r="50" spans="2:12">
      <c r="C50" s="29" t="s">
        <v>134</v>
      </c>
      <c r="D50" s="29" t="s">
        <v>134</v>
      </c>
      <c r="G50" s="29" t="s">
        <v>134</v>
      </c>
      <c r="H50" s="29" t="s">
        <v>134</v>
      </c>
      <c r="I50" s="56" t="s">
        <v>134</v>
      </c>
      <c r="J50" s="29" t="s">
        <v>134</v>
      </c>
      <c r="K50" s="56" t="s">
        <v>134</v>
      </c>
    </row>
    <row r="51" spans="2:12">
      <c r="C51" s="29" t="s">
        <v>134</v>
      </c>
      <c r="D51" s="29" t="s">
        <v>134</v>
      </c>
      <c r="G51" s="29" t="s">
        <v>134</v>
      </c>
      <c r="H51" s="29" t="s">
        <v>134</v>
      </c>
      <c r="I51" s="56" t="s">
        <v>134</v>
      </c>
      <c r="J51" s="29" t="s">
        <v>134</v>
      </c>
      <c r="K51" s="56" t="s">
        <v>134</v>
      </c>
    </row>
    <row r="52" spans="2:12">
      <c r="C52" s="29" t="s">
        <v>134</v>
      </c>
      <c r="D52" s="29" t="s">
        <v>134</v>
      </c>
      <c r="G52" s="29" t="s">
        <v>134</v>
      </c>
      <c r="H52" s="29" t="s">
        <v>134</v>
      </c>
      <c r="I52" s="56" t="s">
        <v>134</v>
      </c>
      <c r="J52" s="29" t="s">
        <v>134</v>
      </c>
      <c r="K52" s="56" t="s">
        <v>134</v>
      </c>
    </row>
    <row r="53" spans="2:12">
      <c r="C53" s="29" t="s">
        <v>134</v>
      </c>
      <c r="D53" s="29" t="s">
        <v>134</v>
      </c>
      <c r="G53" s="29" t="s">
        <v>134</v>
      </c>
      <c r="H53" s="29" t="s">
        <v>134</v>
      </c>
      <c r="I53" s="56" t="s">
        <v>134</v>
      </c>
      <c r="J53" s="29" t="s">
        <v>134</v>
      </c>
      <c r="K53" s="56" t="s">
        <v>134</v>
      </c>
    </row>
    <row r="54" spans="2:12">
      <c r="C54" s="29" t="s">
        <v>134</v>
      </c>
      <c r="D54" s="29" t="s">
        <v>134</v>
      </c>
      <c r="G54" s="29" t="s">
        <v>134</v>
      </c>
      <c r="H54" s="29" t="s">
        <v>134</v>
      </c>
      <c r="I54" s="56" t="s">
        <v>134</v>
      </c>
      <c r="J54" s="29" t="s">
        <v>134</v>
      </c>
      <c r="K54" s="56" t="s">
        <v>134</v>
      </c>
    </row>
    <row r="55" spans="2:12">
      <c r="C55" s="29" t="s">
        <v>134</v>
      </c>
      <c r="D55" s="29" t="s">
        <v>134</v>
      </c>
      <c r="G55" s="29" t="s">
        <v>134</v>
      </c>
      <c r="H55" s="29" t="s">
        <v>134</v>
      </c>
      <c r="I55" s="56" t="s">
        <v>134</v>
      </c>
      <c r="J55" s="29" t="s">
        <v>134</v>
      </c>
      <c r="K55" s="56" t="s">
        <v>134</v>
      </c>
    </row>
    <row r="56" spans="2:12">
      <c r="C56" s="29" t="s">
        <v>134</v>
      </c>
      <c r="D56" s="29" t="s">
        <v>134</v>
      </c>
      <c r="G56" s="29" t="s">
        <v>134</v>
      </c>
      <c r="H56" s="29" t="s">
        <v>134</v>
      </c>
      <c r="I56" s="56" t="s">
        <v>134</v>
      </c>
      <c r="J56" s="29" t="s">
        <v>134</v>
      </c>
      <c r="K56" s="56" t="s">
        <v>134</v>
      </c>
    </row>
    <row r="57" spans="2:12">
      <c r="C57" s="29" t="s">
        <v>134</v>
      </c>
      <c r="D57" s="29" t="s">
        <v>134</v>
      </c>
      <c r="G57" s="29" t="s">
        <v>134</v>
      </c>
      <c r="H57" s="29" t="s">
        <v>134</v>
      </c>
      <c r="I57" s="56" t="s">
        <v>134</v>
      </c>
      <c r="J57" s="29" t="s">
        <v>134</v>
      </c>
      <c r="K57" s="56" t="s">
        <v>134</v>
      </c>
    </row>
    <row r="58" spans="2:12">
      <c r="C58" s="29" t="s">
        <v>134</v>
      </c>
      <c r="D58" s="29" t="s">
        <v>134</v>
      </c>
      <c r="G58" s="29" t="s">
        <v>134</v>
      </c>
      <c r="H58" s="29" t="s">
        <v>134</v>
      </c>
      <c r="I58" s="56" t="s">
        <v>134</v>
      </c>
      <c r="J58" s="29" t="s">
        <v>134</v>
      </c>
      <c r="K58" s="56" t="s">
        <v>134</v>
      </c>
    </row>
    <row r="59" spans="2:12">
      <c r="C59" s="29" t="s">
        <v>134</v>
      </c>
      <c r="D59" s="29" t="s">
        <v>134</v>
      </c>
      <c r="G59" s="29" t="s">
        <v>134</v>
      </c>
      <c r="H59" s="29" t="s">
        <v>134</v>
      </c>
      <c r="I59" s="56" t="s">
        <v>134</v>
      </c>
      <c r="J59" s="29" t="s">
        <v>134</v>
      </c>
      <c r="K59" s="56" t="s">
        <v>134</v>
      </c>
    </row>
    <row r="60" spans="2:12">
      <c r="C60" s="29" t="s">
        <v>134</v>
      </c>
      <c r="D60" s="29" t="s">
        <v>134</v>
      </c>
      <c r="G60" s="29" t="s">
        <v>134</v>
      </c>
      <c r="H60" s="29" t="s">
        <v>134</v>
      </c>
      <c r="I60" s="56" t="s">
        <v>134</v>
      </c>
      <c r="J60" s="29" t="s">
        <v>134</v>
      </c>
      <c r="K60" s="56" t="s">
        <v>134</v>
      </c>
    </row>
    <row r="61" spans="2:12">
      <c r="C61" s="29" t="s">
        <v>134</v>
      </c>
      <c r="D61" s="29" t="s">
        <v>134</v>
      </c>
      <c r="G61" s="29" t="s">
        <v>134</v>
      </c>
      <c r="H61" s="29" t="s">
        <v>134</v>
      </c>
      <c r="I61" s="56" t="s">
        <v>134</v>
      </c>
      <c r="J61" s="29" t="s">
        <v>134</v>
      </c>
      <c r="K61" s="56" t="s">
        <v>134</v>
      </c>
    </row>
    <row r="62" spans="2:12">
      <c r="C62" s="29" t="s">
        <v>134</v>
      </c>
      <c r="D62" s="29" t="s">
        <v>134</v>
      </c>
      <c r="G62" s="29" t="s">
        <v>134</v>
      </c>
      <c r="H62" s="29" t="s">
        <v>134</v>
      </c>
      <c r="I62" s="56" t="s">
        <v>134</v>
      </c>
      <c r="J62" s="29" t="s">
        <v>134</v>
      </c>
      <c r="K62" s="56" t="s">
        <v>134</v>
      </c>
    </row>
    <row r="63" spans="2:12">
      <c r="C63" s="29" t="s">
        <v>134</v>
      </c>
      <c r="D63" s="29" t="s">
        <v>134</v>
      </c>
      <c r="G63" s="29" t="s">
        <v>134</v>
      </c>
      <c r="H63" s="29" t="s">
        <v>134</v>
      </c>
      <c r="I63" s="56" t="s">
        <v>134</v>
      </c>
      <c r="J63" s="29" t="s">
        <v>134</v>
      </c>
      <c r="K63" s="56" t="s">
        <v>134</v>
      </c>
    </row>
    <row r="64" spans="2:12">
      <c r="C64" s="29" t="s">
        <v>134</v>
      </c>
      <c r="D64" s="29" t="s">
        <v>134</v>
      </c>
      <c r="G64" s="29" t="s">
        <v>134</v>
      </c>
      <c r="H64" s="29" t="s">
        <v>134</v>
      </c>
      <c r="I64" s="56" t="s">
        <v>134</v>
      </c>
      <c r="J64" s="29" t="s">
        <v>134</v>
      </c>
      <c r="K64" s="56" t="s">
        <v>134</v>
      </c>
    </row>
    <row r="65" spans="3:11">
      <c r="C65" s="29" t="s">
        <v>134</v>
      </c>
      <c r="D65" s="29" t="s">
        <v>134</v>
      </c>
      <c r="G65" s="29" t="s">
        <v>134</v>
      </c>
      <c r="H65" s="29" t="s">
        <v>134</v>
      </c>
      <c r="I65" s="56" t="s">
        <v>134</v>
      </c>
      <c r="J65" s="29" t="s">
        <v>134</v>
      </c>
      <c r="K65" s="56" t="s">
        <v>134</v>
      </c>
    </row>
    <row r="66" spans="3:11">
      <c r="C66" s="29" t="s">
        <v>134</v>
      </c>
      <c r="D66" s="29" t="s">
        <v>134</v>
      </c>
      <c r="G66" s="29" t="s">
        <v>134</v>
      </c>
      <c r="H66" s="29" t="s">
        <v>134</v>
      </c>
      <c r="I66" s="56" t="s">
        <v>134</v>
      </c>
      <c r="J66" s="29" t="s">
        <v>134</v>
      </c>
      <c r="K66" s="56" t="s">
        <v>134</v>
      </c>
    </row>
    <row r="67" spans="3:11">
      <c r="C67" s="29" t="s">
        <v>134</v>
      </c>
      <c r="D67" s="29" t="s">
        <v>134</v>
      </c>
      <c r="G67" s="29" t="s">
        <v>134</v>
      </c>
      <c r="H67" s="29" t="s">
        <v>134</v>
      </c>
      <c r="I67" s="56" t="s">
        <v>134</v>
      </c>
      <c r="J67" s="29" t="s">
        <v>134</v>
      </c>
      <c r="K67" s="56" t="s">
        <v>134</v>
      </c>
    </row>
    <row r="68" spans="3:11">
      <c r="C68" s="29" t="s">
        <v>134</v>
      </c>
      <c r="D68" s="29" t="s">
        <v>134</v>
      </c>
      <c r="G68" s="29" t="s">
        <v>134</v>
      </c>
      <c r="H68" s="29" t="s">
        <v>134</v>
      </c>
      <c r="I68" s="56" t="s">
        <v>134</v>
      </c>
      <c r="J68" s="29" t="s">
        <v>134</v>
      </c>
      <c r="K68" s="56" t="s">
        <v>134</v>
      </c>
    </row>
    <row r="69" spans="3:11">
      <c r="C69" s="29" t="s">
        <v>134</v>
      </c>
      <c r="D69" s="29" t="s">
        <v>134</v>
      </c>
      <c r="G69" s="29" t="s">
        <v>134</v>
      </c>
      <c r="H69" s="29" t="s">
        <v>134</v>
      </c>
      <c r="I69" s="56" t="s">
        <v>134</v>
      </c>
      <c r="J69" s="29" t="s">
        <v>134</v>
      </c>
      <c r="K69" s="56" t="s">
        <v>134</v>
      </c>
    </row>
    <row r="70" spans="3:11">
      <c r="C70" s="29" t="s">
        <v>134</v>
      </c>
      <c r="D70" s="29" t="s">
        <v>134</v>
      </c>
      <c r="G70" s="29" t="s">
        <v>134</v>
      </c>
      <c r="H70" s="29" t="s">
        <v>134</v>
      </c>
      <c r="I70" s="56" t="s">
        <v>134</v>
      </c>
      <c r="J70" s="29" t="s">
        <v>134</v>
      </c>
      <c r="K70" s="56" t="s">
        <v>134</v>
      </c>
    </row>
    <row r="71" spans="3:11">
      <c r="C71" s="29" t="s">
        <v>134</v>
      </c>
      <c r="D71" s="29" t="s">
        <v>134</v>
      </c>
      <c r="G71" s="29" t="s">
        <v>134</v>
      </c>
      <c r="H71" s="29" t="s">
        <v>134</v>
      </c>
      <c r="I71" s="56" t="s">
        <v>134</v>
      </c>
      <c r="J71" s="29" t="s">
        <v>134</v>
      </c>
      <c r="K71" s="56" t="s">
        <v>134</v>
      </c>
    </row>
    <row r="72" spans="3:11">
      <c r="C72" s="29" t="s">
        <v>134</v>
      </c>
      <c r="D72" s="29" t="s">
        <v>134</v>
      </c>
      <c r="G72" s="29" t="s">
        <v>134</v>
      </c>
      <c r="H72" s="29" t="s">
        <v>134</v>
      </c>
      <c r="I72" s="56" t="s">
        <v>134</v>
      </c>
      <c r="J72" s="29" t="s">
        <v>134</v>
      </c>
      <c r="K72" s="56" t="s">
        <v>134</v>
      </c>
    </row>
    <row r="73" spans="3:11">
      <c r="C73" s="29" t="s">
        <v>134</v>
      </c>
      <c r="D73" s="29" t="s">
        <v>134</v>
      </c>
      <c r="G73" s="29" t="s">
        <v>134</v>
      </c>
      <c r="H73" s="29" t="s">
        <v>134</v>
      </c>
      <c r="I73" s="56" t="s">
        <v>134</v>
      </c>
      <c r="J73" s="29" t="s">
        <v>134</v>
      </c>
      <c r="K73" s="56" t="s">
        <v>134</v>
      </c>
    </row>
    <row r="74" spans="3:11">
      <c r="C74" s="29" t="s">
        <v>134</v>
      </c>
      <c r="D74" s="29" t="s">
        <v>134</v>
      </c>
      <c r="G74" s="29" t="s">
        <v>134</v>
      </c>
      <c r="H74" s="29" t="s">
        <v>134</v>
      </c>
      <c r="I74" s="56" t="s">
        <v>134</v>
      </c>
      <c r="J74" s="29" t="s">
        <v>134</v>
      </c>
      <c r="K74" s="56" t="s">
        <v>134</v>
      </c>
    </row>
  </sheetData>
  <sheetProtection sheet="1" objects="1" scenarios="1"/>
  <protectedRanges>
    <protectedRange sqref="B17:B49 E17:E49 K17:K49 H9:H11 E9:E12" name="Setup"/>
  </protectedRanges>
  <mergeCells count="1">
    <mergeCell ref="B11:B14"/>
  </mergeCells>
  <dataValidations count="1">
    <dataValidation type="date" operator="greaterThan" allowBlank="1" showInputMessage="1" showErrorMessage="1" sqref="H10" xr:uid="{CE6AD121-C309-463B-BE4A-B258458ACED8}">
      <formula1>43831</formula1>
    </dataValidation>
  </dataValidations>
  <pageMargins left="0.7" right="0.7" top="0.75" bottom="0.75" header="0.3" footer="0.3"/>
  <drawing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27F73A04-5FFF-4CE4-9347-8AD0432D40E0}">
          <x14:formula1>
            <xm:f>Ref!$B$8:$B$10</xm:f>
          </x14:formula1>
          <xm:sqref>H9</xm:sqref>
        </x14:dataValidation>
        <x14:dataValidation type="list" allowBlank="1" showInputMessage="1" showErrorMessage="1" xr:uid="{F896B73A-2D2D-41BD-A85A-09822C620E24}">
          <x14:formula1>
            <xm:f>Ref!$C$8:$C$9</xm:f>
          </x14:formula1>
          <xm:sqref>H11</xm:sqref>
        </x14:dataValidation>
        <x14:dataValidation type="list" allowBlank="1" showInputMessage="1" showErrorMessage="1" xr:uid="{73E46187-F9FE-4B84-847E-15C93466AD3A}">
          <x14:formula1>
            <xm:f>_xlfn.ANCHORARRAY(Ref!$F$8)</xm:f>
          </x14:formula1>
          <xm:sqref>B17:B49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D18EA-1ABE-414D-B925-70033D34F781}">
  <sheetPr>
    <tabColor theme="6"/>
  </sheetPr>
  <dimension ref="B1:AO202"/>
  <sheetViews>
    <sheetView showGridLines="0" workbookViewId="0">
      <selection activeCell="H16" sqref="H16:M22"/>
    </sheetView>
  </sheetViews>
  <sheetFormatPr defaultColWidth="8.77734375" defaultRowHeight="14.45"/>
  <cols>
    <col min="1" max="1" width="8.77734375" style="29"/>
    <col min="2" max="2" width="81.33203125" style="56" customWidth="1"/>
    <col min="3" max="3" width="19.5546875" style="29" bestFit="1" customWidth="1"/>
    <col min="4" max="4" width="19.77734375" style="29" customWidth="1"/>
    <col min="5" max="5" width="29.109375" style="29" customWidth="1"/>
    <col min="6" max="6" width="12.88671875" style="29" customWidth="1"/>
    <col min="7" max="7" width="22.77734375" style="29" customWidth="1"/>
    <col min="8" max="8" width="14.44140625" style="29" customWidth="1"/>
    <col min="9" max="20" width="10" style="29" customWidth="1"/>
    <col min="21" max="21" width="17.21875" style="29" customWidth="1"/>
    <col min="22" max="22" width="17.6640625" style="29" bestFit="1" customWidth="1"/>
    <col min="23" max="23" width="52.44140625" style="29" bestFit="1" customWidth="1"/>
    <col min="24" max="24" width="43.44140625" style="29" bestFit="1" customWidth="1"/>
    <col min="25" max="25" width="10.44140625" style="29" bestFit="1" customWidth="1"/>
    <col min="26" max="26" width="22.44140625" style="29" bestFit="1" customWidth="1"/>
    <col min="27" max="27" width="30.44140625" style="29" bestFit="1" customWidth="1"/>
    <col min="28" max="39" width="14" style="29" customWidth="1"/>
    <col min="40" max="40" width="12.44140625" style="29" hidden="1" customWidth="1"/>
    <col min="41" max="41" width="0" style="29" hidden="1" customWidth="1"/>
    <col min="42" max="16384" width="8.77734375" style="29"/>
  </cols>
  <sheetData>
    <row r="1" spans="2:41" s="26" customFormat="1">
      <c r="B1" s="123"/>
    </row>
    <row r="2" spans="2:41" s="27" customFormat="1" ht="25.9">
      <c r="B2" s="124" t="s">
        <v>135</v>
      </c>
    </row>
    <row r="3" spans="2:41" s="26" customFormat="1">
      <c r="B3" s="123" t="s">
        <v>136</v>
      </c>
    </row>
    <row r="4" spans="2:41" s="26" customFormat="1">
      <c r="B4" s="123"/>
    </row>
    <row r="6" spans="2:41">
      <c r="B6" s="45" t="s">
        <v>2</v>
      </c>
      <c r="D6" s="28" t="s">
        <v>127</v>
      </c>
    </row>
    <row r="7" spans="2:41" ht="6" customHeight="1">
      <c r="B7" s="125"/>
      <c r="D7" s="31"/>
      <c r="E7" s="30"/>
      <c r="F7" s="30"/>
      <c r="G7" s="30"/>
      <c r="H7" s="30"/>
    </row>
    <row r="8" spans="2:41" ht="6" customHeight="1">
      <c r="D8" s="28"/>
    </row>
    <row r="9" spans="2:41" ht="14.45" customHeight="1">
      <c r="B9" s="208" t="s">
        <v>137</v>
      </c>
      <c r="D9" s="32" t="s">
        <v>57</v>
      </c>
      <c r="E9" s="33" t="str">
        <f>IF(contract_name=0, "No Entry in Setup",contract_name)</f>
        <v>No Entry in Setup</v>
      </c>
      <c r="G9" s="32" t="s">
        <v>67</v>
      </c>
      <c r="H9" s="34" t="str">
        <f>IF(reporting_frequency=0, "No Entry in Setup",reporting_frequency)</f>
        <v>No Entry in Setup</v>
      </c>
    </row>
    <row r="10" spans="2:41">
      <c r="B10" s="208"/>
      <c r="D10" s="32" t="s">
        <v>59</v>
      </c>
      <c r="E10" s="33" t="str">
        <f>IF(contract_ref=0, "No Entry in Setup",contract_ref)</f>
        <v>No Entry in Setup</v>
      </c>
      <c r="G10" s="32" t="s">
        <v>70</v>
      </c>
      <c r="H10" s="35" t="str">
        <f>IF(reporting_start=0, "No Entry in Setup",reporting_start)</f>
        <v>No Entry in Setup</v>
      </c>
    </row>
    <row r="11" spans="2:41">
      <c r="B11" s="208"/>
      <c r="D11" s="32" t="s">
        <v>61</v>
      </c>
      <c r="E11" s="33" t="str">
        <f>IF(contract_supplier=0, "No Entry in Setup",contract_supplier)</f>
        <v>No Entry in Setup</v>
      </c>
      <c r="G11" s="32" t="s">
        <v>138</v>
      </c>
      <c r="H11" s="34" t="str">
        <f>IF(reporting_type=0, "No Entry in Setup",reporting_type)</f>
        <v>No Entry in Setup</v>
      </c>
    </row>
    <row r="12" spans="2:41">
      <c r="B12" s="188"/>
      <c r="D12" s="32" t="s">
        <v>63</v>
      </c>
      <c r="E12" s="36" t="str">
        <f>IF(contract_value=0, "No Entry in Setup",contract_value)</f>
        <v>No Entry in Setup</v>
      </c>
      <c r="AN12" s="29" t="s">
        <v>139</v>
      </c>
      <c r="AO12" s="29" t="s">
        <v>139</v>
      </c>
    </row>
    <row r="13" spans="2:41">
      <c r="B13" s="188"/>
      <c r="AN13" s="37"/>
      <c r="AO13" s="37"/>
    </row>
    <row r="14" spans="2:41">
      <c r="I14" s="38" t="s">
        <v>140</v>
      </c>
      <c r="J14" s="39"/>
      <c r="K14" s="39"/>
      <c r="L14" s="39"/>
      <c r="M14" s="39"/>
      <c r="N14" s="39"/>
      <c r="O14" s="39"/>
      <c r="P14" s="39"/>
      <c r="Q14" s="39"/>
      <c r="R14" s="39"/>
      <c r="S14" s="39"/>
      <c r="T14" s="40"/>
      <c r="AB14" s="38" t="s">
        <v>141</v>
      </c>
      <c r="AC14" s="39"/>
      <c r="AD14" s="39"/>
      <c r="AE14" s="39"/>
      <c r="AF14" s="39"/>
      <c r="AG14" s="39"/>
      <c r="AH14" s="39"/>
      <c r="AI14" s="39"/>
      <c r="AJ14" s="39"/>
      <c r="AK14" s="39"/>
      <c r="AL14" s="39"/>
      <c r="AM14" s="40"/>
    </row>
    <row r="15" spans="2:41" s="45" customFormat="1" ht="28.9">
      <c r="B15" s="41" t="s">
        <v>142</v>
      </c>
      <c r="C15" s="41" t="s">
        <v>131</v>
      </c>
      <c r="D15" s="41" t="s">
        <v>143</v>
      </c>
      <c r="E15" s="41" t="s">
        <v>144</v>
      </c>
      <c r="F15" s="41" t="s">
        <v>145</v>
      </c>
      <c r="G15" s="41" t="s">
        <v>146</v>
      </c>
      <c r="H15" s="41" t="s">
        <v>97</v>
      </c>
      <c r="I15" s="42" cm="1">
        <f t="array" ref="I15:T15">IF(reporting_frequency="Month",TRANSPOSE(Ref!$N$9:$N$20),IF(reporting_frequency="Quarter",TRANSPOSE(Ref!$S$9:$S$20),TRANSPOSE(Ref!$T$9:$T$20)))</f>
        <v>1900</v>
      </c>
      <c r="J15" s="43">
        <v>1900</v>
      </c>
      <c r="K15" s="43">
        <v>1901</v>
      </c>
      <c r="L15" s="43">
        <v>1902</v>
      </c>
      <c r="M15" s="43">
        <v>1903</v>
      </c>
      <c r="N15" s="43">
        <v>1904</v>
      </c>
      <c r="O15" s="43">
        <v>1905</v>
      </c>
      <c r="P15" s="43">
        <v>1906</v>
      </c>
      <c r="Q15" s="43">
        <v>1907</v>
      </c>
      <c r="R15" s="43">
        <v>1908</v>
      </c>
      <c r="S15" s="43">
        <v>1909</v>
      </c>
      <c r="T15" s="44">
        <v>1910</v>
      </c>
      <c r="U15" s="41" t="s">
        <v>22</v>
      </c>
      <c r="V15" s="41" t="s">
        <v>147</v>
      </c>
      <c r="W15" s="41" t="s">
        <v>30</v>
      </c>
      <c r="X15" s="41" t="s">
        <v>32</v>
      </c>
      <c r="Y15" s="41" t="s">
        <v>36</v>
      </c>
      <c r="Z15" s="41" t="s">
        <v>91</v>
      </c>
      <c r="AA15" s="41" t="s">
        <v>148</v>
      </c>
      <c r="AB15" s="42" t="str">
        <f>IF(SUM(AB$16:AB$500)&gt;0,I$15,"")</f>
        <v/>
      </c>
      <c r="AC15" s="42" t="str">
        <f t="shared" ref="AC15:AM15" si="0">IF(SUM(AC$16:AC$500)&gt;0,J$15,"")</f>
        <v/>
      </c>
      <c r="AD15" s="42" t="str">
        <f t="shared" si="0"/>
        <v/>
      </c>
      <c r="AE15" s="42" t="str">
        <f t="shared" si="0"/>
        <v/>
      </c>
      <c r="AF15" s="42" t="str">
        <f t="shared" si="0"/>
        <v/>
      </c>
      <c r="AG15" s="42" t="str">
        <f t="shared" si="0"/>
        <v/>
      </c>
      <c r="AH15" s="42" t="str">
        <f t="shared" si="0"/>
        <v/>
      </c>
      <c r="AI15" s="42" t="str">
        <f t="shared" si="0"/>
        <v/>
      </c>
      <c r="AJ15" s="42" t="str">
        <f t="shared" si="0"/>
        <v/>
      </c>
      <c r="AK15" s="42" t="str">
        <f t="shared" si="0"/>
        <v/>
      </c>
      <c r="AL15" s="42" t="str">
        <f t="shared" si="0"/>
        <v/>
      </c>
      <c r="AM15" s="42" t="str">
        <f t="shared" si="0"/>
        <v/>
      </c>
      <c r="AN15" s="45" t="s">
        <v>149</v>
      </c>
    </row>
    <row r="16" spans="2:41">
      <c r="B16" s="93" t="e" cm="1" vm="1">
        <f t="array" ref="B16">_xlfn._xlws.FILTER(contract[Social Value Measures],(contract[Social Value Measures]&lt;&gt;"")*(contract[Social Value Measures]&lt;&gt;0))</f>
        <v>#VALUE!</v>
      </c>
      <c r="C16" s="33" t="e" vm="2">
        <f>_xlfn.XLOOKUP($B16,contract[Social Value Measures],contract[Reporting Frequency])</f>
        <v>#VALUE!</v>
      </c>
      <c r="D16" s="33" t="e" vm="2">
        <f>IF($B16="","",_xlfn.XLOOKUP($B16,contract[Social Value Measures],contract[Total Supplier Commitment (Units)],""))</f>
        <v>#VALUE!</v>
      </c>
      <c r="E16" s="46" t="e" vm="2">
        <f>IF($B16="","",SUM($I16:$T16))</f>
        <v>#VALUE!</v>
      </c>
      <c r="F16" s="47" t="str">
        <f>IFERROR(E16/D16,"")</f>
        <v/>
      </c>
      <c r="G16" s="48" t="str">
        <f>IFERROR(_xlfn.XLOOKUP($B16,contract[Social Value Measures],contract[Social value proxy 
£])*E16,"")</f>
        <v/>
      </c>
      <c r="H16" s="49"/>
      <c r="I16" s="49"/>
      <c r="J16" s="49"/>
      <c r="K16" s="49"/>
      <c r="L16" s="49"/>
      <c r="M16" s="49"/>
      <c r="N16" s="49"/>
      <c r="O16" s="49"/>
      <c r="P16" s="49"/>
      <c r="Q16" s="49"/>
      <c r="R16" s="49"/>
      <c r="S16" s="49"/>
      <c r="T16" s="49"/>
      <c r="U16" s="33" t="e" vm="2">
        <f>_xlfn.XLOOKUP($B16,contract[Social Value Measures],contract[Units])</f>
        <v>#VALUE!</v>
      </c>
      <c r="V16" s="48" t="e" vm="2">
        <f>_xlfn.XLOOKUP($B16,contract[Social Value Measures],contract[Social value proxy 
£])</f>
        <v>#VALUE!</v>
      </c>
      <c r="W16" s="33" t="e" vm="2">
        <f>_xlfn.XLOOKUP($B16,contract[Social Value Measures],contract[Theme])</f>
        <v>#VALUE!</v>
      </c>
      <c r="X16" s="33" t="e" vm="2">
        <f>_xlfn.XLOOKUP($B16,contract[Social Value Measures],contract[Outcome])</f>
        <v>#VALUE!</v>
      </c>
      <c r="Y16" s="33" t="e" vm="2">
        <f>_xlfn.XLOOKUP($B16,contract[Social Value Measures],contract[Reference])</f>
        <v>#VALUE!</v>
      </c>
      <c r="Z16" s="33" t="e" vm="2">
        <f>IF($B16="","",_xlfn.XLOOKUP($B16,contract[Social Value Measures],contract[Milestones / Comments],""))</f>
        <v>#VALUE!</v>
      </c>
      <c r="AA16" s="48" t="e" vm="2">
        <f>_xlfn.XLOOKUP($B16,contract[Social Value Measures],contract[Social value proxy 
£ committed])</f>
        <v>#VALUE!</v>
      </c>
      <c r="AB16" s="50" t="str">
        <f>IFERROR(I16*$V16,"")</f>
        <v/>
      </c>
      <c r="AC16" s="50" t="str">
        <f t="shared" ref="AC16:AM16" si="1">IFERROR(J16*$V16,"")</f>
        <v/>
      </c>
      <c r="AD16" s="50" t="str">
        <f t="shared" si="1"/>
        <v/>
      </c>
      <c r="AE16" s="50" t="str">
        <f t="shared" si="1"/>
        <v/>
      </c>
      <c r="AF16" s="50" t="str">
        <f t="shared" si="1"/>
        <v/>
      </c>
      <c r="AG16" s="50" t="str">
        <f t="shared" si="1"/>
        <v/>
      </c>
      <c r="AH16" s="50" t="str">
        <f t="shared" si="1"/>
        <v/>
      </c>
      <c r="AI16" s="50" t="str">
        <f t="shared" si="1"/>
        <v/>
      </c>
      <c r="AJ16" s="50" t="str">
        <f t="shared" si="1"/>
        <v/>
      </c>
      <c r="AK16" s="50" t="str">
        <f t="shared" si="1"/>
        <v/>
      </c>
      <c r="AL16" s="50" t="str">
        <f t="shared" si="1"/>
        <v/>
      </c>
      <c r="AM16" s="50" t="str">
        <f t="shared" si="1"/>
        <v/>
      </c>
      <c r="AN16" s="50">
        <f>SUM(AB16:AM16)</f>
        <v>0</v>
      </c>
      <c r="AO16" s="50" t="b">
        <f>AN16=G16</f>
        <v>0</v>
      </c>
    </row>
    <row r="17" spans="2:41">
      <c r="B17" s="93"/>
      <c r="C17" s="33">
        <f>_xlfn.XLOOKUP($B17,contract[Social Value Measures],contract[Reporting Frequency])</f>
        <v>0</v>
      </c>
      <c r="D17" s="33" t="str">
        <f>IF($B17="","",_xlfn.XLOOKUP($B17,contract[Social Value Measures],contract[Total Supplier Commitment (Units)],""))</f>
        <v/>
      </c>
      <c r="E17" s="46" t="str">
        <f t="shared" ref="E17:E80" si="2">IF($B17="","",SUM($I17:$T17))</f>
        <v/>
      </c>
      <c r="F17" s="47" t="str">
        <f t="shared" ref="F17:F80" si="3">IFERROR(E17/D17,"")</f>
        <v/>
      </c>
      <c r="G17" s="48" t="str">
        <f>IFERROR(_xlfn.XLOOKUP($B17,contract[Social Value Measures],contract[Social value proxy 
£])*E17,"")</f>
        <v/>
      </c>
      <c r="H17" s="49"/>
      <c r="I17" s="49"/>
      <c r="J17" s="49"/>
      <c r="K17" s="49"/>
      <c r="L17" s="49"/>
      <c r="M17" s="49"/>
      <c r="N17" s="49"/>
      <c r="O17" s="49"/>
      <c r="P17" s="49"/>
      <c r="Q17" s="49"/>
      <c r="R17" s="49"/>
      <c r="S17" s="49"/>
      <c r="T17" s="49"/>
      <c r="U17" s="33">
        <f>_xlfn.XLOOKUP($B17,contract[Social Value Measures],contract[Units])</f>
        <v>0</v>
      </c>
      <c r="V17" s="48">
        <f>_xlfn.XLOOKUP($B17,contract[Social Value Measures],contract[Social value proxy 
£])</f>
        <v>0</v>
      </c>
      <c r="W17" s="33">
        <f>_xlfn.XLOOKUP($B17,contract[Social Value Measures],contract[Theme])</f>
        <v>0</v>
      </c>
      <c r="X17" s="33">
        <f>_xlfn.XLOOKUP($B17,contract[Social Value Measures],contract[Outcome])</f>
        <v>0</v>
      </c>
      <c r="Y17" s="33">
        <f>_xlfn.XLOOKUP($B17,contract[Social Value Measures],contract[Reference])</f>
        <v>0</v>
      </c>
      <c r="Z17" s="33" t="str">
        <f>IF($B17="","",_xlfn.XLOOKUP($B17,contract[Social Value Measures],contract[Milestones / Comments],""))</f>
        <v/>
      </c>
      <c r="AA17" s="48">
        <f>_xlfn.XLOOKUP($B17,contract[Social Value Measures],contract[Social value proxy 
£ committed])</f>
        <v>0</v>
      </c>
      <c r="AB17" s="50">
        <f t="shared" ref="AB17:AB80" si="4">IFERROR(I17*$V17,"")</f>
        <v>0</v>
      </c>
      <c r="AC17" s="50">
        <f t="shared" ref="AC17:AC80" si="5">IFERROR(J17*$V17,"")</f>
        <v>0</v>
      </c>
      <c r="AD17" s="50">
        <f t="shared" ref="AD17:AD80" si="6">IFERROR(K17*$V17,"")</f>
        <v>0</v>
      </c>
      <c r="AE17" s="50">
        <f t="shared" ref="AE17:AE80" si="7">IFERROR(L17*$V17,"")</f>
        <v>0</v>
      </c>
      <c r="AF17" s="50">
        <f t="shared" ref="AF17:AF80" si="8">IFERROR(M17*$V17,"")</f>
        <v>0</v>
      </c>
      <c r="AG17" s="50">
        <f t="shared" ref="AG17:AG80" si="9">IFERROR(N17*$V17,"")</f>
        <v>0</v>
      </c>
      <c r="AH17" s="50">
        <f t="shared" ref="AH17:AH80" si="10">IFERROR(O17*$V17,"")</f>
        <v>0</v>
      </c>
      <c r="AI17" s="50">
        <f t="shared" ref="AI17:AI80" si="11">IFERROR(P17*$V17,"")</f>
        <v>0</v>
      </c>
      <c r="AJ17" s="50">
        <f t="shared" ref="AJ17:AJ80" si="12">IFERROR(Q17*$V17,"")</f>
        <v>0</v>
      </c>
      <c r="AK17" s="50">
        <f t="shared" ref="AK17:AK80" si="13">IFERROR(R17*$V17,"")</f>
        <v>0</v>
      </c>
      <c r="AL17" s="50">
        <f t="shared" ref="AL17:AL80" si="14">IFERROR(S17*$V17,"")</f>
        <v>0</v>
      </c>
      <c r="AM17" s="50">
        <f t="shared" ref="AM17:AM80" si="15">IFERROR(T17*$V17,"")</f>
        <v>0</v>
      </c>
      <c r="AN17" s="50">
        <f t="shared" ref="AN17:AN80" si="16">SUM(AB17:AM17)</f>
        <v>0</v>
      </c>
      <c r="AO17" s="50" t="b">
        <f t="shared" ref="AO17:AO80" si="17">AN17=G17</f>
        <v>0</v>
      </c>
    </row>
    <row r="18" spans="2:41">
      <c r="B18" s="93"/>
      <c r="C18" s="33">
        <f>_xlfn.XLOOKUP($B18,contract[Social Value Measures],contract[Reporting Frequency])</f>
        <v>0</v>
      </c>
      <c r="D18" s="33" t="str">
        <f>IF($B18="","",_xlfn.XLOOKUP($B18,contract[Social Value Measures],contract[Total Supplier Commitment (Units)],""))</f>
        <v/>
      </c>
      <c r="E18" s="46" t="str">
        <f t="shared" si="2"/>
        <v/>
      </c>
      <c r="F18" s="47" t="str">
        <f t="shared" si="3"/>
        <v/>
      </c>
      <c r="G18" s="48" t="str">
        <f>IFERROR(_xlfn.XLOOKUP($B18,contract[Social Value Measures],contract[Social value proxy 
£])*E18,"")</f>
        <v/>
      </c>
      <c r="H18" s="49"/>
      <c r="I18" s="49"/>
      <c r="J18" s="49"/>
      <c r="K18" s="49"/>
      <c r="L18" s="49"/>
      <c r="M18" s="49"/>
      <c r="N18" s="49"/>
      <c r="O18" s="49"/>
      <c r="P18" s="49"/>
      <c r="Q18" s="49"/>
      <c r="R18" s="49"/>
      <c r="S18" s="49"/>
      <c r="T18" s="49"/>
      <c r="U18" s="33">
        <f>_xlfn.XLOOKUP($B18,contract[Social Value Measures],contract[Units])</f>
        <v>0</v>
      </c>
      <c r="V18" s="48">
        <f>_xlfn.XLOOKUP($B18,contract[Social Value Measures],contract[Social value proxy 
£])</f>
        <v>0</v>
      </c>
      <c r="W18" s="33">
        <f>_xlfn.XLOOKUP($B18,contract[Social Value Measures],contract[Theme])</f>
        <v>0</v>
      </c>
      <c r="X18" s="33">
        <f>_xlfn.XLOOKUP($B18,contract[Social Value Measures],contract[Outcome])</f>
        <v>0</v>
      </c>
      <c r="Y18" s="33">
        <f>_xlfn.XLOOKUP($B18,contract[Social Value Measures],contract[Reference])</f>
        <v>0</v>
      </c>
      <c r="Z18" s="33" t="str">
        <f>IF($B18="","",_xlfn.XLOOKUP($B18,contract[Social Value Measures],contract[Milestones / Comments],""))</f>
        <v/>
      </c>
      <c r="AA18" s="48">
        <f>_xlfn.XLOOKUP($B18,contract[Social Value Measures],contract[Social value proxy 
£ committed])</f>
        <v>0</v>
      </c>
      <c r="AB18" s="50">
        <f t="shared" si="4"/>
        <v>0</v>
      </c>
      <c r="AC18" s="50">
        <f t="shared" si="5"/>
        <v>0</v>
      </c>
      <c r="AD18" s="50">
        <f t="shared" si="6"/>
        <v>0</v>
      </c>
      <c r="AE18" s="50">
        <f t="shared" si="7"/>
        <v>0</v>
      </c>
      <c r="AF18" s="50">
        <f t="shared" si="8"/>
        <v>0</v>
      </c>
      <c r="AG18" s="50">
        <f t="shared" si="9"/>
        <v>0</v>
      </c>
      <c r="AH18" s="50">
        <f t="shared" si="10"/>
        <v>0</v>
      </c>
      <c r="AI18" s="50">
        <f t="shared" si="11"/>
        <v>0</v>
      </c>
      <c r="AJ18" s="50">
        <f t="shared" si="12"/>
        <v>0</v>
      </c>
      <c r="AK18" s="50">
        <f t="shared" si="13"/>
        <v>0</v>
      </c>
      <c r="AL18" s="50">
        <f t="shared" si="14"/>
        <v>0</v>
      </c>
      <c r="AM18" s="50">
        <f t="shared" si="15"/>
        <v>0</v>
      </c>
      <c r="AN18" s="50">
        <f t="shared" si="16"/>
        <v>0</v>
      </c>
      <c r="AO18" s="50" t="b">
        <f t="shared" si="17"/>
        <v>0</v>
      </c>
    </row>
    <row r="19" spans="2:41" ht="43.15">
      <c r="B19" s="93"/>
      <c r="C19" s="33">
        <f>_xlfn.XLOOKUP($B19,contract[Social Value Measures],contract[Reporting Frequency])</f>
        <v>0</v>
      </c>
      <c r="D19" s="33" t="str">
        <f>IF($B19="","",_xlfn.XLOOKUP($B19,contract[Social Value Measures],contract[Total Supplier Commitment (Units)],""))</f>
        <v/>
      </c>
      <c r="E19" s="46" t="str">
        <f t="shared" si="2"/>
        <v/>
      </c>
      <c r="F19" s="47" t="str">
        <f t="shared" si="3"/>
        <v/>
      </c>
      <c r="G19" s="48" t="str">
        <f>IFERROR(_xlfn.XLOOKUP($B19,contract[Social Value Measures],contract[Social value proxy 
£])*E19,"")</f>
        <v/>
      </c>
      <c r="H19" s="49"/>
      <c r="I19" s="49"/>
      <c r="J19" s="49"/>
      <c r="K19" s="49"/>
      <c r="L19" s="49"/>
      <c r="M19" s="49"/>
      <c r="N19" s="49"/>
      <c r="O19" s="49"/>
      <c r="P19" s="49"/>
      <c r="Q19" s="49"/>
      <c r="R19" s="49"/>
      <c r="S19" s="49"/>
      <c r="T19" s="49"/>
      <c r="U19" s="33">
        <f>_xlfn.XLOOKUP($B19,contract[Social Value Measures],contract[Units])</f>
        <v>0</v>
      </c>
      <c r="V19" s="48">
        <f>_xlfn.XLOOKUP($B19,contract[Social Value Measures],contract[Social value proxy 
£])</f>
        <v>0</v>
      </c>
      <c r="W19" s="33">
        <f>_xlfn.XLOOKUP($B19,contract[Social Value Measures],contract[Theme])</f>
        <v>0</v>
      </c>
      <c r="X19" s="33">
        <f>_xlfn.XLOOKUP($B19,contract[Social Value Measures],contract[Outcome])</f>
        <v>0</v>
      </c>
      <c r="Y19" s="33">
        <f>_xlfn.XLOOKUP($B19,contract[Social Value Measures],contract[Reference])</f>
        <v>0</v>
      </c>
      <c r="Z19" s="33" t="str">
        <f>IF($B19="","",_xlfn.XLOOKUP($B19,contract[Social Value Measures],contract[Milestones / Comments],""))</f>
        <v/>
      </c>
      <c r="AA19" s="48">
        <f>_xlfn.XLOOKUP($B19,contract[Social Value Measures],contract[Social value proxy 
£ committed])</f>
        <v>0</v>
      </c>
      <c r="AB19" s="50">
        <f t="shared" si="4"/>
        <v>0</v>
      </c>
      <c r="AC19" s="50">
        <f t="shared" si="5"/>
        <v>0</v>
      </c>
      <c r="AD19" s="50">
        <f t="shared" si="6"/>
        <v>0</v>
      </c>
      <c r="AE19" s="50">
        <f t="shared" si="7"/>
        <v>0</v>
      </c>
      <c r="AF19" s="50">
        <f t="shared" si="8"/>
        <v>0</v>
      </c>
      <c r="AG19" s="50">
        <f t="shared" si="9"/>
        <v>0</v>
      </c>
      <c r="AH19" s="50">
        <f t="shared" si="10"/>
        <v>0</v>
      </c>
      <c r="AI19" s="50">
        <f t="shared" si="11"/>
        <v>0</v>
      </c>
      <c r="AJ19" s="50">
        <f t="shared" si="12"/>
        <v>0</v>
      </c>
      <c r="AK19" s="50">
        <f t="shared" si="13"/>
        <v>0</v>
      </c>
      <c r="AL19" s="50">
        <f t="shared" si="14"/>
        <v>0</v>
      </c>
      <c r="AM19" s="50">
        <f t="shared" si="15"/>
        <v>0</v>
      </c>
      <c r="AN19" s="50">
        <f t="shared" si="16"/>
        <v>0</v>
      </c>
      <c r="AO19" s="50" t="b">
        <f t="shared" si="17"/>
        <v>0</v>
      </c>
    </row>
    <row r="20" spans="2:41">
      <c r="B20" s="93"/>
      <c r="C20" s="33">
        <f>_xlfn.XLOOKUP($B20,contract[Social Value Measures],contract[Reporting Frequency])</f>
        <v>0</v>
      </c>
      <c r="D20" s="33" t="str">
        <f>IF($B20="","",_xlfn.XLOOKUP($B20,contract[Social Value Measures],contract[Total Supplier Commitment (Units)],""))</f>
        <v/>
      </c>
      <c r="E20" s="46" t="str">
        <f t="shared" si="2"/>
        <v/>
      </c>
      <c r="F20" s="47" t="str">
        <f t="shared" si="3"/>
        <v/>
      </c>
      <c r="G20" s="48" t="str">
        <f>IFERROR(_xlfn.XLOOKUP($B20,contract[Social Value Measures],contract[Social value proxy 
£])*E20,"")</f>
        <v/>
      </c>
      <c r="H20" s="49"/>
      <c r="I20" s="49"/>
      <c r="J20" s="49"/>
      <c r="K20" s="49"/>
      <c r="L20" s="49"/>
      <c r="M20" s="49"/>
      <c r="N20" s="49"/>
      <c r="O20" s="49"/>
      <c r="P20" s="49"/>
      <c r="Q20" s="49"/>
      <c r="R20" s="49"/>
      <c r="S20" s="49"/>
      <c r="T20" s="49"/>
      <c r="U20" s="33">
        <f>_xlfn.XLOOKUP($B20,contract[Social Value Measures],contract[Units])</f>
        <v>0</v>
      </c>
      <c r="V20" s="48">
        <f>_xlfn.XLOOKUP($B20,contract[Social Value Measures],contract[Social value proxy 
£])</f>
        <v>0</v>
      </c>
      <c r="W20" s="33">
        <f>_xlfn.XLOOKUP($B20,contract[Social Value Measures],contract[Theme])</f>
        <v>0</v>
      </c>
      <c r="X20" s="33">
        <f>_xlfn.XLOOKUP($B20,contract[Social Value Measures],contract[Outcome])</f>
        <v>0</v>
      </c>
      <c r="Y20" s="33">
        <f>_xlfn.XLOOKUP($B20,contract[Social Value Measures],contract[Reference])</f>
        <v>0</v>
      </c>
      <c r="Z20" s="33" t="str">
        <f>IF($B20="","",_xlfn.XLOOKUP($B20,contract[Social Value Measures],contract[Milestones / Comments],""))</f>
        <v/>
      </c>
      <c r="AA20" s="48">
        <f>_xlfn.XLOOKUP($B20,contract[Social Value Measures],contract[Social value proxy 
£ committed])</f>
        <v>0</v>
      </c>
      <c r="AB20" s="50">
        <f t="shared" si="4"/>
        <v>0</v>
      </c>
      <c r="AC20" s="50">
        <f t="shared" si="5"/>
        <v>0</v>
      </c>
      <c r="AD20" s="50">
        <f t="shared" si="6"/>
        <v>0</v>
      </c>
      <c r="AE20" s="50">
        <f t="shared" si="7"/>
        <v>0</v>
      </c>
      <c r="AF20" s="50">
        <f t="shared" si="8"/>
        <v>0</v>
      </c>
      <c r="AG20" s="50">
        <f t="shared" si="9"/>
        <v>0</v>
      </c>
      <c r="AH20" s="50">
        <f t="shared" si="10"/>
        <v>0</v>
      </c>
      <c r="AI20" s="50">
        <f t="shared" si="11"/>
        <v>0</v>
      </c>
      <c r="AJ20" s="50">
        <f t="shared" si="12"/>
        <v>0</v>
      </c>
      <c r="AK20" s="50">
        <f t="shared" si="13"/>
        <v>0</v>
      </c>
      <c r="AL20" s="50">
        <f t="shared" si="14"/>
        <v>0</v>
      </c>
      <c r="AM20" s="50">
        <f t="shared" si="15"/>
        <v>0</v>
      </c>
      <c r="AN20" s="50">
        <f t="shared" si="16"/>
        <v>0</v>
      </c>
      <c r="AO20" s="50" t="b">
        <f t="shared" si="17"/>
        <v>0</v>
      </c>
    </row>
    <row r="21" spans="2:41" ht="28.9">
      <c r="B21" s="93"/>
      <c r="C21" s="33">
        <f>_xlfn.XLOOKUP($B21,contract[Social Value Measures],contract[Reporting Frequency])</f>
        <v>0</v>
      </c>
      <c r="D21" s="33" t="str">
        <f>IF($B21="","",_xlfn.XLOOKUP($B21,contract[Social Value Measures],contract[Total Supplier Commitment (Units)],""))</f>
        <v/>
      </c>
      <c r="E21" s="46" t="str">
        <f t="shared" si="2"/>
        <v/>
      </c>
      <c r="F21" s="47" t="str">
        <f t="shared" si="3"/>
        <v/>
      </c>
      <c r="G21" s="48" t="str">
        <f>IFERROR(_xlfn.XLOOKUP($B21,contract[Social Value Measures],contract[Social value proxy 
£])*E21,"")</f>
        <v/>
      </c>
      <c r="H21" s="49"/>
      <c r="I21" s="49"/>
      <c r="J21" s="49"/>
      <c r="K21" s="49"/>
      <c r="L21" s="49"/>
      <c r="M21" s="49"/>
      <c r="N21" s="49"/>
      <c r="O21" s="49"/>
      <c r="P21" s="49"/>
      <c r="Q21" s="49"/>
      <c r="R21" s="49"/>
      <c r="S21" s="49"/>
      <c r="T21" s="49"/>
      <c r="U21" s="33">
        <f>_xlfn.XLOOKUP($B21,contract[Social Value Measures],contract[Units])</f>
        <v>0</v>
      </c>
      <c r="V21" s="48">
        <f>_xlfn.XLOOKUP($B21,contract[Social Value Measures],contract[Social value proxy 
£])</f>
        <v>0</v>
      </c>
      <c r="W21" s="33">
        <f>_xlfn.XLOOKUP($B21,contract[Social Value Measures],contract[Theme])</f>
        <v>0</v>
      </c>
      <c r="X21" s="33">
        <f>_xlfn.XLOOKUP($B21,contract[Social Value Measures],contract[Outcome])</f>
        <v>0</v>
      </c>
      <c r="Y21" s="33">
        <f>_xlfn.XLOOKUP($B21,contract[Social Value Measures],contract[Reference])</f>
        <v>0</v>
      </c>
      <c r="Z21" s="33" t="str">
        <f>IF($B21="","",_xlfn.XLOOKUP($B21,contract[Social Value Measures],contract[Milestones / Comments],""))</f>
        <v/>
      </c>
      <c r="AA21" s="48">
        <f>_xlfn.XLOOKUP($B21,contract[Social Value Measures],contract[Social value proxy 
£ committed])</f>
        <v>0</v>
      </c>
      <c r="AB21" s="50">
        <f t="shared" si="4"/>
        <v>0</v>
      </c>
      <c r="AC21" s="50">
        <f t="shared" si="5"/>
        <v>0</v>
      </c>
      <c r="AD21" s="50">
        <f t="shared" si="6"/>
        <v>0</v>
      </c>
      <c r="AE21" s="50">
        <f t="shared" si="7"/>
        <v>0</v>
      </c>
      <c r="AF21" s="50">
        <f t="shared" si="8"/>
        <v>0</v>
      </c>
      <c r="AG21" s="50">
        <f t="shared" si="9"/>
        <v>0</v>
      </c>
      <c r="AH21" s="50">
        <f t="shared" si="10"/>
        <v>0</v>
      </c>
      <c r="AI21" s="50">
        <f t="shared" si="11"/>
        <v>0</v>
      </c>
      <c r="AJ21" s="50">
        <f t="shared" si="12"/>
        <v>0</v>
      </c>
      <c r="AK21" s="50">
        <f t="shared" si="13"/>
        <v>0</v>
      </c>
      <c r="AL21" s="50">
        <f t="shared" si="14"/>
        <v>0</v>
      </c>
      <c r="AM21" s="50">
        <f t="shared" si="15"/>
        <v>0</v>
      </c>
      <c r="AN21" s="50">
        <f t="shared" si="16"/>
        <v>0</v>
      </c>
      <c r="AO21" s="50" t="b">
        <f t="shared" si="17"/>
        <v>0</v>
      </c>
    </row>
    <row r="22" spans="2:41">
      <c r="B22" s="93"/>
      <c r="C22" s="33">
        <f>_xlfn.XLOOKUP($B22,contract[Social Value Measures],contract[Reporting Frequency])</f>
        <v>0</v>
      </c>
      <c r="D22" s="33" t="str">
        <f>IF($B22="","",_xlfn.XLOOKUP($B22,contract[Social Value Measures],contract[Total Supplier Commitment (Units)],""))</f>
        <v/>
      </c>
      <c r="E22" s="46" t="str">
        <f t="shared" si="2"/>
        <v/>
      </c>
      <c r="F22" s="47" t="str">
        <f t="shared" si="3"/>
        <v/>
      </c>
      <c r="G22" s="48" t="str">
        <f>IFERROR(_xlfn.XLOOKUP($B22,contract[Social Value Measures],contract[Social value proxy 
£])*E22,"")</f>
        <v/>
      </c>
      <c r="H22" s="49"/>
      <c r="I22" s="49"/>
      <c r="J22" s="49"/>
      <c r="K22" s="49"/>
      <c r="L22" s="49"/>
      <c r="M22" s="49"/>
      <c r="N22" s="49"/>
      <c r="O22" s="49"/>
      <c r="P22" s="49"/>
      <c r="Q22" s="49"/>
      <c r="R22" s="49"/>
      <c r="S22" s="49"/>
      <c r="T22" s="49"/>
      <c r="U22" s="33">
        <f>_xlfn.XLOOKUP($B22,contract[Social Value Measures],contract[Units])</f>
        <v>0</v>
      </c>
      <c r="V22" s="48">
        <f>_xlfn.XLOOKUP($B22,contract[Social Value Measures],contract[Social value proxy 
£])</f>
        <v>0</v>
      </c>
      <c r="W22" s="33">
        <f>_xlfn.XLOOKUP($B22,contract[Social Value Measures],contract[Theme])</f>
        <v>0</v>
      </c>
      <c r="X22" s="33">
        <f>_xlfn.XLOOKUP($B22,contract[Social Value Measures],contract[Outcome])</f>
        <v>0</v>
      </c>
      <c r="Y22" s="33">
        <f>_xlfn.XLOOKUP($B22,contract[Social Value Measures],contract[Reference])</f>
        <v>0</v>
      </c>
      <c r="Z22" s="33" t="str">
        <f>IF($B22="","",_xlfn.XLOOKUP($B22,contract[Social Value Measures],contract[Milestones / Comments],""))</f>
        <v/>
      </c>
      <c r="AA22" s="48">
        <f>_xlfn.XLOOKUP($B22,contract[Social Value Measures],contract[Social value proxy 
£ committed])</f>
        <v>0</v>
      </c>
      <c r="AB22" s="50">
        <f t="shared" si="4"/>
        <v>0</v>
      </c>
      <c r="AC22" s="50">
        <f t="shared" si="5"/>
        <v>0</v>
      </c>
      <c r="AD22" s="50">
        <f t="shared" si="6"/>
        <v>0</v>
      </c>
      <c r="AE22" s="50">
        <f t="shared" si="7"/>
        <v>0</v>
      </c>
      <c r="AF22" s="50">
        <f t="shared" si="8"/>
        <v>0</v>
      </c>
      <c r="AG22" s="50">
        <f t="shared" si="9"/>
        <v>0</v>
      </c>
      <c r="AH22" s="50">
        <f t="shared" si="10"/>
        <v>0</v>
      </c>
      <c r="AI22" s="50">
        <f t="shared" si="11"/>
        <v>0</v>
      </c>
      <c r="AJ22" s="50">
        <f t="shared" si="12"/>
        <v>0</v>
      </c>
      <c r="AK22" s="50">
        <f t="shared" si="13"/>
        <v>0</v>
      </c>
      <c r="AL22" s="50">
        <f t="shared" si="14"/>
        <v>0</v>
      </c>
      <c r="AM22" s="50">
        <f t="shared" si="15"/>
        <v>0</v>
      </c>
      <c r="AN22" s="50">
        <f t="shared" si="16"/>
        <v>0</v>
      </c>
      <c r="AO22" s="50" t="b">
        <f t="shared" si="17"/>
        <v>0</v>
      </c>
    </row>
    <row r="23" spans="2:41">
      <c r="B23" s="93"/>
      <c r="C23" s="33">
        <f>_xlfn.XLOOKUP($B23,contract[Social Value Measures],contract[Reporting Frequency])</f>
        <v>0</v>
      </c>
      <c r="D23" s="33" t="str">
        <f>IF($B23="","",_xlfn.XLOOKUP($B23,contract[Social Value Measures],contract[Total Supplier Commitment (Units)],""))</f>
        <v/>
      </c>
      <c r="E23" s="46" t="str">
        <f t="shared" si="2"/>
        <v/>
      </c>
      <c r="F23" s="47" t="str">
        <f t="shared" si="3"/>
        <v/>
      </c>
      <c r="G23" s="48" t="str">
        <f>IFERROR(_xlfn.XLOOKUP($B23,contract[Social Value Measures],contract[Social value proxy 
£])*E23,"")</f>
        <v/>
      </c>
      <c r="H23" s="49"/>
      <c r="I23" s="49"/>
      <c r="J23" s="49"/>
      <c r="K23" s="49"/>
      <c r="L23" s="49"/>
      <c r="M23" s="49"/>
      <c r="N23" s="49"/>
      <c r="O23" s="49"/>
      <c r="P23" s="49"/>
      <c r="Q23" s="49"/>
      <c r="R23" s="49"/>
      <c r="S23" s="49"/>
      <c r="T23" s="49"/>
      <c r="U23" s="33">
        <f>_xlfn.XLOOKUP($B23,contract[Social Value Measures],contract[Units])</f>
        <v>0</v>
      </c>
      <c r="V23" s="48">
        <f>_xlfn.XLOOKUP($B23,contract[Social Value Measures],contract[Social value proxy 
£])</f>
        <v>0</v>
      </c>
      <c r="W23" s="33">
        <f>_xlfn.XLOOKUP($B23,contract[Social Value Measures],contract[Theme])</f>
        <v>0</v>
      </c>
      <c r="X23" s="33">
        <f>_xlfn.XLOOKUP($B23,contract[Social Value Measures],contract[Outcome])</f>
        <v>0</v>
      </c>
      <c r="Y23" s="33">
        <f>_xlfn.XLOOKUP($B23,contract[Social Value Measures],contract[Reference])</f>
        <v>0</v>
      </c>
      <c r="Z23" s="33" t="str">
        <f>IF($B23="","",_xlfn.XLOOKUP($B23,contract[Social Value Measures],contract[Milestones / Comments],""))</f>
        <v/>
      </c>
      <c r="AA23" s="48">
        <f>_xlfn.XLOOKUP($B23,contract[Social Value Measures],contract[Social value proxy 
£ committed])</f>
        <v>0</v>
      </c>
      <c r="AB23" s="50">
        <f t="shared" si="4"/>
        <v>0</v>
      </c>
      <c r="AC23" s="50">
        <f t="shared" si="5"/>
        <v>0</v>
      </c>
      <c r="AD23" s="50">
        <f t="shared" si="6"/>
        <v>0</v>
      </c>
      <c r="AE23" s="50">
        <f t="shared" si="7"/>
        <v>0</v>
      </c>
      <c r="AF23" s="50">
        <f t="shared" si="8"/>
        <v>0</v>
      </c>
      <c r="AG23" s="50">
        <f t="shared" si="9"/>
        <v>0</v>
      </c>
      <c r="AH23" s="50">
        <f t="shared" si="10"/>
        <v>0</v>
      </c>
      <c r="AI23" s="50">
        <f t="shared" si="11"/>
        <v>0</v>
      </c>
      <c r="AJ23" s="50">
        <f t="shared" si="12"/>
        <v>0</v>
      </c>
      <c r="AK23" s="50">
        <f t="shared" si="13"/>
        <v>0</v>
      </c>
      <c r="AL23" s="50">
        <f t="shared" si="14"/>
        <v>0</v>
      </c>
      <c r="AM23" s="50">
        <f t="shared" si="15"/>
        <v>0</v>
      </c>
      <c r="AN23" s="50">
        <f t="shared" si="16"/>
        <v>0</v>
      </c>
      <c r="AO23" s="50" t="b">
        <f t="shared" si="17"/>
        <v>0</v>
      </c>
    </row>
    <row r="24" spans="2:41">
      <c r="B24" s="93"/>
      <c r="C24" s="33">
        <f>_xlfn.XLOOKUP($B24,contract[Social Value Measures],contract[Reporting Frequency])</f>
        <v>0</v>
      </c>
      <c r="D24" s="33" t="str">
        <f>IF($B24="","",_xlfn.XLOOKUP($B24,contract[Social Value Measures],contract[Total Supplier Commitment (Units)],""))</f>
        <v/>
      </c>
      <c r="E24" s="46" t="str">
        <f t="shared" si="2"/>
        <v/>
      </c>
      <c r="F24" s="47" t="str">
        <f t="shared" si="3"/>
        <v/>
      </c>
      <c r="G24" s="48" t="str">
        <f>IFERROR(_xlfn.XLOOKUP($B24,contract[Social Value Measures],contract[Social value proxy 
£])*E24,"")</f>
        <v/>
      </c>
      <c r="H24" s="49"/>
      <c r="I24" s="49"/>
      <c r="J24" s="49"/>
      <c r="K24" s="49"/>
      <c r="L24" s="49"/>
      <c r="M24" s="49"/>
      <c r="N24" s="49"/>
      <c r="O24" s="49"/>
      <c r="P24" s="49"/>
      <c r="Q24" s="49"/>
      <c r="R24" s="49"/>
      <c r="S24" s="49"/>
      <c r="T24" s="49"/>
      <c r="U24" s="33">
        <f>_xlfn.XLOOKUP($B24,contract[Social Value Measures],contract[Units])</f>
        <v>0</v>
      </c>
      <c r="V24" s="48">
        <f>_xlfn.XLOOKUP($B24,contract[Social Value Measures],contract[Social value proxy 
£])</f>
        <v>0</v>
      </c>
      <c r="W24" s="33">
        <f>_xlfn.XLOOKUP($B24,contract[Social Value Measures],contract[Theme])</f>
        <v>0</v>
      </c>
      <c r="X24" s="33">
        <f>_xlfn.XLOOKUP($B24,contract[Social Value Measures],contract[Outcome])</f>
        <v>0</v>
      </c>
      <c r="Y24" s="33">
        <f>_xlfn.XLOOKUP($B24,contract[Social Value Measures],contract[Reference])</f>
        <v>0</v>
      </c>
      <c r="Z24" s="33" t="str">
        <f>IF($B24="","",_xlfn.XLOOKUP($B24,contract[Social Value Measures],contract[Milestones / Comments],""))</f>
        <v/>
      </c>
      <c r="AA24" s="48">
        <f>_xlfn.XLOOKUP($B24,contract[Social Value Measures],contract[Social value proxy 
£ committed])</f>
        <v>0</v>
      </c>
      <c r="AB24" s="50">
        <f t="shared" si="4"/>
        <v>0</v>
      </c>
      <c r="AC24" s="50">
        <f t="shared" si="5"/>
        <v>0</v>
      </c>
      <c r="AD24" s="50">
        <f t="shared" si="6"/>
        <v>0</v>
      </c>
      <c r="AE24" s="50">
        <f t="shared" si="7"/>
        <v>0</v>
      </c>
      <c r="AF24" s="50">
        <f t="shared" si="8"/>
        <v>0</v>
      </c>
      <c r="AG24" s="50">
        <f t="shared" si="9"/>
        <v>0</v>
      </c>
      <c r="AH24" s="50">
        <f t="shared" si="10"/>
        <v>0</v>
      </c>
      <c r="AI24" s="50">
        <f t="shared" si="11"/>
        <v>0</v>
      </c>
      <c r="AJ24" s="50">
        <f t="shared" si="12"/>
        <v>0</v>
      </c>
      <c r="AK24" s="50">
        <f t="shared" si="13"/>
        <v>0</v>
      </c>
      <c r="AL24" s="50">
        <f t="shared" si="14"/>
        <v>0</v>
      </c>
      <c r="AM24" s="50">
        <f t="shared" si="15"/>
        <v>0</v>
      </c>
      <c r="AN24" s="50">
        <f t="shared" si="16"/>
        <v>0</v>
      </c>
      <c r="AO24" s="50" t="b">
        <f t="shared" si="17"/>
        <v>0</v>
      </c>
    </row>
    <row r="25" spans="2:41">
      <c r="B25" s="93"/>
      <c r="C25" s="33">
        <f>_xlfn.XLOOKUP($B25,contract[Social Value Measures],contract[Reporting Frequency])</f>
        <v>0</v>
      </c>
      <c r="D25" s="33" t="str">
        <f>IF($B25="","",_xlfn.XLOOKUP($B25,contract[Social Value Measures],contract[Total Supplier Commitment (Units)],""))</f>
        <v/>
      </c>
      <c r="E25" s="46" t="str">
        <f t="shared" si="2"/>
        <v/>
      </c>
      <c r="F25" s="47" t="str">
        <f t="shared" si="3"/>
        <v/>
      </c>
      <c r="G25" s="48" t="str">
        <f>IFERROR(_xlfn.XLOOKUP($B25,contract[Social Value Measures],contract[Social value proxy 
£])*E25,"")</f>
        <v/>
      </c>
      <c r="H25" s="49"/>
      <c r="I25" s="49"/>
      <c r="J25" s="49"/>
      <c r="K25" s="49"/>
      <c r="L25" s="49"/>
      <c r="M25" s="49"/>
      <c r="N25" s="49"/>
      <c r="O25" s="49"/>
      <c r="P25" s="49"/>
      <c r="Q25" s="49"/>
      <c r="R25" s="49"/>
      <c r="S25" s="49"/>
      <c r="T25" s="49"/>
      <c r="U25" s="33">
        <f>_xlfn.XLOOKUP($B25,contract[Social Value Measures],contract[Units])</f>
        <v>0</v>
      </c>
      <c r="V25" s="48">
        <f>_xlfn.XLOOKUP($B25,contract[Social Value Measures],contract[Social value proxy 
£])</f>
        <v>0</v>
      </c>
      <c r="W25" s="33">
        <f>_xlfn.XLOOKUP($B25,contract[Social Value Measures],contract[Theme])</f>
        <v>0</v>
      </c>
      <c r="X25" s="33">
        <f>_xlfn.XLOOKUP($B25,contract[Social Value Measures],contract[Outcome])</f>
        <v>0</v>
      </c>
      <c r="Y25" s="33">
        <f>_xlfn.XLOOKUP($B25,contract[Social Value Measures],contract[Reference])</f>
        <v>0</v>
      </c>
      <c r="Z25" s="33" t="str">
        <f>IF($B25="","",_xlfn.XLOOKUP($B25,contract[Social Value Measures],contract[Milestones / Comments],""))</f>
        <v/>
      </c>
      <c r="AA25" s="48">
        <f>_xlfn.XLOOKUP($B25,contract[Social Value Measures],contract[Social value proxy 
£ committed])</f>
        <v>0</v>
      </c>
      <c r="AB25" s="50">
        <f t="shared" si="4"/>
        <v>0</v>
      </c>
      <c r="AC25" s="50">
        <f t="shared" si="5"/>
        <v>0</v>
      </c>
      <c r="AD25" s="50">
        <f t="shared" si="6"/>
        <v>0</v>
      </c>
      <c r="AE25" s="50">
        <f t="shared" si="7"/>
        <v>0</v>
      </c>
      <c r="AF25" s="50">
        <f t="shared" si="8"/>
        <v>0</v>
      </c>
      <c r="AG25" s="50">
        <f t="shared" si="9"/>
        <v>0</v>
      </c>
      <c r="AH25" s="50">
        <f t="shared" si="10"/>
        <v>0</v>
      </c>
      <c r="AI25" s="50">
        <f t="shared" si="11"/>
        <v>0</v>
      </c>
      <c r="AJ25" s="50">
        <f t="shared" si="12"/>
        <v>0</v>
      </c>
      <c r="AK25" s="50">
        <f t="shared" si="13"/>
        <v>0</v>
      </c>
      <c r="AL25" s="50">
        <f t="shared" si="14"/>
        <v>0</v>
      </c>
      <c r="AM25" s="50">
        <f t="shared" si="15"/>
        <v>0</v>
      </c>
      <c r="AN25" s="50">
        <f t="shared" si="16"/>
        <v>0</v>
      </c>
      <c r="AO25" s="50" t="b">
        <f t="shared" si="17"/>
        <v>0</v>
      </c>
    </row>
    <row r="26" spans="2:41">
      <c r="B26" s="93"/>
      <c r="C26" s="33">
        <f>_xlfn.XLOOKUP($B26,contract[Social Value Measures],contract[Reporting Frequency])</f>
        <v>0</v>
      </c>
      <c r="D26" s="33" t="str">
        <f>IF($B26="","",_xlfn.XLOOKUP($B26,contract[Social Value Measures],contract[Total Supplier Commitment (Units)],""))</f>
        <v/>
      </c>
      <c r="E26" s="46" t="str">
        <f t="shared" si="2"/>
        <v/>
      </c>
      <c r="F26" s="47" t="str">
        <f t="shared" si="3"/>
        <v/>
      </c>
      <c r="G26" s="48" t="str">
        <f>IFERROR(_xlfn.XLOOKUP($B26,contract[Social Value Measures],contract[Social value proxy 
£])*E26,"")</f>
        <v/>
      </c>
      <c r="H26" s="49"/>
      <c r="I26" s="49"/>
      <c r="J26" s="49"/>
      <c r="K26" s="49"/>
      <c r="L26" s="49"/>
      <c r="M26" s="49"/>
      <c r="N26" s="49"/>
      <c r="O26" s="49"/>
      <c r="P26" s="49"/>
      <c r="Q26" s="49"/>
      <c r="R26" s="49"/>
      <c r="S26" s="49"/>
      <c r="T26" s="49"/>
      <c r="U26" s="33">
        <f>_xlfn.XLOOKUP($B26,contract[Social Value Measures],contract[Units])</f>
        <v>0</v>
      </c>
      <c r="V26" s="48">
        <f>_xlfn.XLOOKUP($B26,contract[Social Value Measures],contract[Social value proxy 
£])</f>
        <v>0</v>
      </c>
      <c r="W26" s="33">
        <f>_xlfn.XLOOKUP($B26,contract[Social Value Measures],contract[Theme])</f>
        <v>0</v>
      </c>
      <c r="X26" s="33">
        <f>_xlfn.XLOOKUP($B26,contract[Social Value Measures],contract[Outcome])</f>
        <v>0</v>
      </c>
      <c r="Y26" s="33">
        <f>_xlfn.XLOOKUP($B26,contract[Social Value Measures],contract[Reference])</f>
        <v>0</v>
      </c>
      <c r="Z26" s="33" t="str">
        <f>IF($B26="","",_xlfn.XLOOKUP($B26,contract[Social Value Measures],contract[Milestones / Comments],""))</f>
        <v/>
      </c>
      <c r="AA26" s="48">
        <f>_xlfn.XLOOKUP($B26,contract[Social Value Measures],contract[Social value proxy 
£ committed])</f>
        <v>0</v>
      </c>
      <c r="AB26" s="50">
        <f t="shared" si="4"/>
        <v>0</v>
      </c>
      <c r="AC26" s="50">
        <f t="shared" si="5"/>
        <v>0</v>
      </c>
      <c r="AD26" s="50">
        <f t="shared" si="6"/>
        <v>0</v>
      </c>
      <c r="AE26" s="50">
        <f t="shared" si="7"/>
        <v>0</v>
      </c>
      <c r="AF26" s="50">
        <f t="shared" si="8"/>
        <v>0</v>
      </c>
      <c r="AG26" s="50">
        <f t="shared" si="9"/>
        <v>0</v>
      </c>
      <c r="AH26" s="50">
        <f t="shared" si="10"/>
        <v>0</v>
      </c>
      <c r="AI26" s="50">
        <f t="shared" si="11"/>
        <v>0</v>
      </c>
      <c r="AJ26" s="50">
        <f t="shared" si="12"/>
        <v>0</v>
      </c>
      <c r="AK26" s="50">
        <f t="shared" si="13"/>
        <v>0</v>
      </c>
      <c r="AL26" s="50">
        <f t="shared" si="14"/>
        <v>0</v>
      </c>
      <c r="AM26" s="50">
        <f t="shared" si="15"/>
        <v>0</v>
      </c>
      <c r="AN26" s="50">
        <f t="shared" si="16"/>
        <v>0</v>
      </c>
      <c r="AO26" s="50" t="b">
        <f t="shared" si="17"/>
        <v>0</v>
      </c>
    </row>
    <row r="27" spans="2:41">
      <c r="B27" s="93"/>
      <c r="C27" s="33">
        <f>_xlfn.XLOOKUP($B27,contract[Social Value Measures],contract[Reporting Frequency])</f>
        <v>0</v>
      </c>
      <c r="D27" s="33" t="str">
        <f>IF($B27="","",_xlfn.XLOOKUP($B27,contract[Social Value Measures],contract[Total Supplier Commitment (Units)],""))</f>
        <v/>
      </c>
      <c r="E27" s="46" t="str">
        <f t="shared" si="2"/>
        <v/>
      </c>
      <c r="F27" s="47" t="str">
        <f t="shared" si="3"/>
        <v/>
      </c>
      <c r="G27" s="48" t="str">
        <f>IFERROR(_xlfn.XLOOKUP($B27,contract[Social Value Measures],contract[Social value proxy 
£])*E27,"")</f>
        <v/>
      </c>
      <c r="H27" s="49"/>
      <c r="I27" s="49"/>
      <c r="J27" s="49"/>
      <c r="K27" s="49"/>
      <c r="L27" s="49"/>
      <c r="M27" s="49"/>
      <c r="N27" s="49"/>
      <c r="O27" s="49"/>
      <c r="P27" s="49"/>
      <c r="Q27" s="49"/>
      <c r="R27" s="49"/>
      <c r="S27" s="49"/>
      <c r="T27" s="49"/>
      <c r="U27" s="33">
        <f>_xlfn.XLOOKUP($B27,contract[Social Value Measures],contract[Units])</f>
        <v>0</v>
      </c>
      <c r="V27" s="48">
        <f>_xlfn.XLOOKUP($B27,contract[Social Value Measures],contract[Social value proxy 
£])</f>
        <v>0</v>
      </c>
      <c r="W27" s="33">
        <f>_xlfn.XLOOKUP($B27,contract[Social Value Measures],contract[Theme])</f>
        <v>0</v>
      </c>
      <c r="X27" s="33">
        <f>_xlfn.XLOOKUP($B27,contract[Social Value Measures],contract[Outcome])</f>
        <v>0</v>
      </c>
      <c r="Y27" s="33">
        <f>_xlfn.XLOOKUP($B27,contract[Social Value Measures],contract[Reference])</f>
        <v>0</v>
      </c>
      <c r="Z27" s="33" t="str">
        <f>IF($B27="","",_xlfn.XLOOKUP($B27,contract[Social Value Measures],contract[Milestones / Comments],""))</f>
        <v/>
      </c>
      <c r="AA27" s="48">
        <f>_xlfn.XLOOKUP($B27,contract[Social Value Measures],contract[Social value proxy 
£ committed])</f>
        <v>0</v>
      </c>
      <c r="AB27" s="50">
        <f t="shared" si="4"/>
        <v>0</v>
      </c>
      <c r="AC27" s="50">
        <f t="shared" si="5"/>
        <v>0</v>
      </c>
      <c r="AD27" s="50">
        <f t="shared" si="6"/>
        <v>0</v>
      </c>
      <c r="AE27" s="50">
        <f t="shared" si="7"/>
        <v>0</v>
      </c>
      <c r="AF27" s="50">
        <f t="shared" si="8"/>
        <v>0</v>
      </c>
      <c r="AG27" s="50">
        <f t="shared" si="9"/>
        <v>0</v>
      </c>
      <c r="AH27" s="50">
        <f t="shared" si="10"/>
        <v>0</v>
      </c>
      <c r="AI27" s="50">
        <f t="shared" si="11"/>
        <v>0</v>
      </c>
      <c r="AJ27" s="50">
        <f t="shared" si="12"/>
        <v>0</v>
      </c>
      <c r="AK27" s="50">
        <f t="shared" si="13"/>
        <v>0</v>
      </c>
      <c r="AL27" s="50">
        <f t="shared" si="14"/>
        <v>0</v>
      </c>
      <c r="AM27" s="50">
        <f t="shared" si="15"/>
        <v>0</v>
      </c>
      <c r="AN27" s="50">
        <f t="shared" si="16"/>
        <v>0</v>
      </c>
      <c r="AO27" s="50" t="b">
        <f t="shared" si="17"/>
        <v>0</v>
      </c>
    </row>
    <row r="28" spans="2:41">
      <c r="B28" s="93"/>
      <c r="C28" s="33">
        <f>_xlfn.XLOOKUP($B28,contract[Social Value Measures],contract[Reporting Frequency])</f>
        <v>0</v>
      </c>
      <c r="D28" s="33" t="str">
        <f>IF($B28="","",_xlfn.XLOOKUP($B28,contract[Social Value Measures],contract[Total Supplier Commitment (Units)],""))</f>
        <v/>
      </c>
      <c r="E28" s="46" t="str">
        <f t="shared" si="2"/>
        <v/>
      </c>
      <c r="F28" s="47" t="str">
        <f t="shared" si="3"/>
        <v/>
      </c>
      <c r="G28" s="48" t="str">
        <f>IFERROR(_xlfn.XLOOKUP($B28,contract[Social Value Measures],contract[Social value proxy 
£])*E28,"")</f>
        <v/>
      </c>
      <c r="H28" s="49"/>
      <c r="I28" s="49"/>
      <c r="J28" s="49"/>
      <c r="K28" s="49"/>
      <c r="L28" s="49"/>
      <c r="M28" s="49"/>
      <c r="N28" s="49"/>
      <c r="O28" s="49"/>
      <c r="P28" s="49"/>
      <c r="Q28" s="49"/>
      <c r="R28" s="49"/>
      <c r="S28" s="49"/>
      <c r="T28" s="49"/>
      <c r="U28" s="33">
        <f>_xlfn.XLOOKUP($B28,contract[Social Value Measures],contract[Units])</f>
        <v>0</v>
      </c>
      <c r="V28" s="48">
        <f>_xlfn.XLOOKUP($B28,contract[Social Value Measures],contract[Social value proxy 
£])</f>
        <v>0</v>
      </c>
      <c r="W28" s="33">
        <f>_xlfn.XLOOKUP($B28,contract[Social Value Measures],contract[Theme])</f>
        <v>0</v>
      </c>
      <c r="X28" s="33">
        <f>_xlfn.XLOOKUP($B28,contract[Social Value Measures],contract[Outcome])</f>
        <v>0</v>
      </c>
      <c r="Y28" s="33">
        <f>_xlfn.XLOOKUP($B28,contract[Social Value Measures],contract[Reference])</f>
        <v>0</v>
      </c>
      <c r="Z28" s="33" t="str">
        <f>IF($B28="","",_xlfn.XLOOKUP($B28,contract[Social Value Measures],contract[Milestones / Comments],""))</f>
        <v/>
      </c>
      <c r="AA28" s="48">
        <f>_xlfn.XLOOKUP($B28,contract[Social Value Measures],contract[Social value proxy 
£ committed])</f>
        <v>0</v>
      </c>
      <c r="AB28" s="50">
        <f t="shared" si="4"/>
        <v>0</v>
      </c>
      <c r="AC28" s="50">
        <f t="shared" si="5"/>
        <v>0</v>
      </c>
      <c r="AD28" s="50">
        <f t="shared" si="6"/>
        <v>0</v>
      </c>
      <c r="AE28" s="50">
        <f t="shared" si="7"/>
        <v>0</v>
      </c>
      <c r="AF28" s="50">
        <f t="shared" si="8"/>
        <v>0</v>
      </c>
      <c r="AG28" s="50">
        <f t="shared" si="9"/>
        <v>0</v>
      </c>
      <c r="AH28" s="50">
        <f t="shared" si="10"/>
        <v>0</v>
      </c>
      <c r="AI28" s="50">
        <f t="shared" si="11"/>
        <v>0</v>
      </c>
      <c r="AJ28" s="50">
        <f t="shared" si="12"/>
        <v>0</v>
      </c>
      <c r="AK28" s="50">
        <f t="shared" si="13"/>
        <v>0</v>
      </c>
      <c r="AL28" s="50">
        <f t="shared" si="14"/>
        <v>0</v>
      </c>
      <c r="AM28" s="50">
        <f t="shared" si="15"/>
        <v>0</v>
      </c>
      <c r="AN28" s="50">
        <f t="shared" si="16"/>
        <v>0</v>
      </c>
      <c r="AO28" s="50" t="b">
        <f t="shared" si="17"/>
        <v>0</v>
      </c>
    </row>
    <row r="29" spans="2:41">
      <c r="B29" s="93"/>
      <c r="C29" s="33">
        <f>_xlfn.XLOOKUP($B29,contract[Social Value Measures],contract[Reporting Frequency])</f>
        <v>0</v>
      </c>
      <c r="D29" s="33" t="str">
        <f>IF($B29="","",_xlfn.XLOOKUP($B29,contract[Social Value Measures],contract[Total Supplier Commitment (Units)],""))</f>
        <v/>
      </c>
      <c r="E29" s="46" t="str">
        <f t="shared" si="2"/>
        <v/>
      </c>
      <c r="F29" s="47" t="str">
        <f t="shared" si="3"/>
        <v/>
      </c>
      <c r="G29" s="48" t="str">
        <f>IFERROR(_xlfn.XLOOKUP($B29,contract[Social Value Measures],contract[Social value proxy 
£])*E29,"")</f>
        <v/>
      </c>
      <c r="H29" s="49"/>
      <c r="I29" s="49"/>
      <c r="J29" s="49"/>
      <c r="K29" s="49"/>
      <c r="L29" s="49"/>
      <c r="M29" s="49"/>
      <c r="N29" s="49"/>
      <c r="O29" s="49"/>
      <c r="P29" s="49"/>
      <c r="Q29" s="49"/>
      <c r="R29" s="49"/>
      <c r="S29" s="49"/>
      <c r="T29" s="49"/>
      <c r="U29" s="33">
        <f>_xlfn.XLOOKUP($B29,contract[Social Value Measures],contract[Units])</f>
        <v>0</v>
      </c>
      <c r="V29" s="48">
        <f>_xlfn.XLOOKUP($B29,contract[Social Value Measures],contract[Social value proxy 
£])</f>
        <v>0</v>
      </c>
      <c r="W29" s="33">
        <f>_xlfn.XLOOKUP($B29,contract[Social Value Measures],contract[Theme])</f>
        <v>0</v>
      </c>
      <c r="X29" s="33">
        <f>_xlfn.XLOOKUP($B29,contract[Social Value Measures],contract[Outcome])</f>
        <v>0</v>
      </c>
      <c r="Y29" s="33">
        <f>_xlfn.XLOOKUP($B29,contract[Social Value Measures],contract[Reference])</f>
        <v>0</v>
      </c>
      <c r="Z29" s="33" t="str">
        <f>IF($B29="","",_xlfn.XLOOKUP($B29,contract[Social Value Measures],contract[Milestones / Comments],""))</f>
        <v/>
      </c>
      <c r="AA29" s="48">
        <f>_xlfn.XLOOKUP($B29,contract[Social Value Measures],contract[Social value proxy 
£ committed])</f>
        <v>0</v>
      </c>
      <c r="AB29" s="50">
        <f t="shared" si="4"/>
        <v>0</v>
      </c>
      <c r="AC29" s="50">
        <f t="shared" si="5"/>
        <v>0</v>
      </c>
      <c r="AD29" s="50">
        <f t="shared" si="6"/>
        <v>0</v>
      </c>
      <c r="AE29" s="50">
        <f t="shared" si="7"/>
        <v>0</v>
      </c>
      <c r="AF29" s="50">
        <f t="shared" si="8"/>
        <v>0</v>
      </c>
      <c r="AG29" s="50">
        <f t="shared" si="9"/>
        <v>0</v>
      </c>
      <c r="AH29" s="50">
        <f t="shared" si="10"/>
        <v>0</v>
      </c>
      <c r="AI29" s="50">
        <f t="shared" si="11"/>
        <v>0</v>
      </c>
      <c r="AJ29" s="50">
        <f t="shared" si="12"/>
        <v>0</v>
      </c>
      <c r="AK29" s="50">
        <f t="shared" si="13"/>
        <v>0</v>
      </c>
      <c r="AL29" s="50">
        <f t="shared" si="14"/>
        <v>0</v>
      </c>
      <c r="AM29" s="50">
        <f t="shared" si="15"/>
        <v>0</v>
      </c>
      <c r="AN29" s="50">
        <f t="shared" si="16"/>
        <v>0</v>
      </c>
      <c r="AO29" s="50" t="b">
        <f t="shared" si="17"/>
        <v>0</v>
      </c>
    </row>
    <row r="30" spans="2:41">
      <c r="B30" s="93"/>
      <c r="C30" s="33">
        <f>_xlfn.XLOOKUP($B30,contract[Social Value Measures],contract[Reporting Frequency])</f>
        <v>0</v>
      </c>
      <c r="D30" s="33" t="str">
        <f>IF($B30="","",_xlfn.XLOOKUP($B30,contract[Social Value Measures],contract[Total Supplier Commitment (Units)],""))</f>
        <v/>
      </c>
      <c r="E30" s="46" t="str">
        <f t="shared" si="2"/>
        <v/>
      </c>
      <c r="F30" s="47" t="str">
        <f t="shared" si="3"/>
        <v/>
      </c>
      <c r="G30" s="48" t="str">
        <f>IFERROR(_xlfn.XLOOKUP($B30,contract[Social Value Measures],contract[Social value proxy 
£])*E30,"")</f>
        <v/>
      </c>
      <c r="H30" s="49"/>
      <c r="I30" s="49"/>
      <c r="J30" s="49"/>
      <c r="K30" s="49"/>
      <c r="L30" s="49"/>
      <c r="M30" s="49"/>
      <c r="N30" s="49"/>
      <c r="O30" s="49"/>
      <c r="P30" s="49"/>
      <c r="Q30" s="49"/>
      <c r="R30" s="49"/>
      <c r="S30" s="49"/>
      <c r="T30" s="49"/>
      <c r="U30" s="33">
        <f>_xlfn.XLOOKUP($B30,contract[Social Value Measures],contract[Units])</f>
        <v>0</v>
      </c>
      <c r="V30" s="48">
        <f>_xlfn.XLOOKUP($B30,contract[Social Value Measures],contract[Social value proxy 
£])</f>
        <v>0</v>
      </c>
      <c r="W30" s="33">
        <f>_xlfn.XLOOKUP($B30,contract[Social Value Measures],contract[Theme])</f>
        <v>0</v>
      </c>
      <c r="X30" s="33">
        <f>_xlfn.XLOOKUP($B30,contract[Social Value Measures],contract[Outcome])</f>
        <v>0</v>
      </c>
      <c r="Y30" s="33">
        <f>_xlfn.XLOOKUP($B30,contract[Social Value Measures],contract[Reference])</f>
        <v>0</v>
      </c>
      <c r="Z30" s="33" t="str">
        <f>IF($B30="","",_xlfn.XLOOKUP($B30,contract[Social Value Measures],contract[Milestones / Comments],""))</f>
        <v/>
      </c>
      <c r="AA30" s="48">
        <f>_xlfn.XLOOKUP($B30,contract[Social Value Measures],contract[Social value proxy 
£ committed])</f>
        <v>0</v>
      </c>
      <c r="AB30" s="50">
        <f t="shared" si="4"/>
        <v>0</v>
      </c>
      <c r="AC30" s="50">
        <f t="shared" si="5"/>
        <v>0</v>
      </c>
      <c r="AD30" s="50">
        <f t="shared" si="6"/>
        <v>0</v>
      </c>
      <c r="AE30" s="50">
        <f t="shared" si="7"/>
        <v>0</v>
      </c>
      <c r="AF30" s="50">
        <f t="shared" si="8"/>
        <v>0</v>
      </c>
      <c r="AG30" s="50">
        <f t="shared" si="9"/>
        <v>0</v>
      </c>
      <c r="AH30" s="50">
        <f t="shared" si="10"/>
        <v>0</v>
      </c>
      <c r="AI30" s="50">
        <f t="shared" si="11"/>
        <v>0</v>
      </c>
      <c r="AJ30" s="50">
        <f t="shared" si="12"/>
        <v>0</v>
      </c>
      <c r="AK30" s="50">
        <f t="shared" si="13"/>
        <v>0</v>
      </c>
      <c r="AL30" s="50">
        <f t="shared" si="14"/>
        <v>0</v>
      </c>
      <c r="AM30" s="50">
        <f t="shared" si="15"/>
        <v>0</v>
      </c>
      <c r="AN30" s="50">
        <f t="shared" si="16"/>
        <v>0</v>
      </c>
      <c r="AO30" s="50" t="b">
        <f t="shared" si="17"/>
        <v>0</v>
      </c>
    </row>
    <row r="31" spans="2:41">
      <c r="B31" s="93"/>
      <c r="C31" s="33">
        <f>_xlfn.XLOOKUP($B31,contract[Social Value Measures],contract[Reporting Frequency])</f>
        <v>0</v>
      </c>
      <c r="D31" s="33" t="str">
        <f>IF($B31="","",_xlfn.XLOOKUP($B31,contract[Social Value Measures],contract[Total Supplier Commitment (Units)],""))</f>
        <v/>
      </c>
      <c r="E31" s="46" t="str">
        <f t="shared" si="2"/>
        <v/>
      </c>
      <c r="F31" s="47" t="str">
        <f t="shared" si="3"/>
        <v/>
      </c>
      <c r="G31" s="48" t="str">
        <f>IFERROR(_xlfn.XLOOKUP($B31,contract[Social Value Measures],contract[Social value proxy 
£])*E31,"")</f>
        <v/>
      </c>
      <c r="H31" s="49"/>
      <c r="I31" s="49"/>
      <c r="J31" s="49"/>
      <c r="K31" s="49"/>
      <c r="L31" s="49"/>
      <c r="M31" s="49"/>
      <c r="N31" s="49"/>
      <c r="O31" s="49"/>
      <c r="P31" s="49"/>
      <c r="Q31" s="49"/>
      <c r="R31" s="49"/>
      <c r="S31" s="49"/>
      <c r="T31" s="49"/>
      <c r="U31" s="33">
        <f>_xlfn.XLOOKUP($B31,contract[Social Value Measures],contract[Units])</f>
        <v>0</v>
      </c>
      <c r="V31" s="48">
        <f>_xlfn.XLOOKUP($B31,contract[Social Value Measures],contract[Social value proxy 
£])</f>
        <v>0</v>
      </c>
      <c r="W31" s="33">
        <f>_xlfn.XLOOKUP($B31,contract[Social Value Measures],contract[Theme])</f>
        <v>0</v>
      </c>
      <c r="X31" s="33">
        <f>_xlfn.XLOOKUP($B31,contract[Social Value Measures],contract[Outcome])</f>
        <v>0</v>
      </c>
      <c r="Y31" s="33">
        <f>_xlfn.XLOOKUP($B31,contract[Social Value Measures],contract[Reference])</f>
        <v>0</v>
      </c>
      <c r="Z31" s="33" t="str">
        <f>IF($B31="","",_xlfn.XLOOKUP($B31,contract[Social Value Measures],contract[Milestones / Comments],""))</f>
        <v/>
      </c>
      <c r="AA31" s="48">
        <f>_xlfn.XLOOKUP($B31,contract[Social Value Measures],contract[Social value proxy 
£ committed])</f>
        <v>0</v>
      </c>
      <c r="AB31" s="50">
        <f t="shared" si="4"/>
        <v>0</v>
      </c>
      <c r="AC31" s="50">
        <f t="shared" si="5"/>
        <v>0</v>
      </c>
      <c r="AD31" s="50">
        <f t="shared" si="6"/>
        <v>0</v>
      </c>
      <c r="AE31" s="50">
        <f t="shared" si="7"/>
        <v>0</v>
      </c>
      <c r="AF31" s="50">
        <f t="shared" si="8"/>
        <v>0</v>
      </c>
      <c r="AG31" s="50">
        <f t="shared" si="9"/>
        <v>0</v>
      </c>
      <c r="AH31" s="50">
        <f t="shared" si="10"/>
        <v>0</v>
      </c>
      <c r="AI31" s="50">
        <f t="shared" si="11"/>
        <v>0</v>
      </c>
      <c r="AJ31" s="50">
        <f t="shared" si="12"/>
        <v>0</v>
      </c>
      <c r="AK31" s="50">
        <f t="shared" si="13"/>
        <v>0</v>
      </c>
      <c r="AL31" s="50">
        <f t="shared" si="14"/>
        <v>0</v>
      </c>
      <c r="AM31" s="50">
        <f t="shared" si="15"/>
        <v>0</v>
      </c>
      <c r="AN31" s="50">
        <f t="shared" si="16"/>
        <v>0</v>
      </c>
      <c r="AO31" s="50" t="b">
        <f t="shared" si="17"/>
        <v>0</v>
      </c>
    </row>
    <row r="32" spans="2:41">
      <c r="B32" s="93"/>
      <c r="C32" s="33">
        <f>_xlfn.XLOOKUP($B32,contract[Social Value Measures],contract[Reporting Frequency])</f>
        <v>0</v>
      </c>
      <c r="D32" s="33" t="str">
        <f>IF($B32="","",_xlfn.XLOOKUP($B32,contract[Social Value Measures],contract[Total Supplier Commitment (Units)],""))</f>
        <v/>
      </c>
      <c r="E32" s="46" t="str">
        <f t="shared" si="2"/>
        <v/>
      </c>
      <c r="F32" s="47" t="str">
        <f t="shared" si="3"/>
        <v/>
      </c>
      <c r="G32" s="48" t="str">
        <f>IFERROR(_xlfn.XLOOKUP($B32,contract[Social Value Measures],contract[Social value proxy 
£])*E32,"")</f>
        <v/>
      </c>
      <c r="H32" s="49"/>
      <c r="I32" s="49"/>
      <c r="J32" s="49"/>
      <c r="K32" s="49"/>
      <c r="L32" s="49"/>
      <c r="M32" s="49"/>
      <c r="N32" s="49"/>
      <c r="O32" s="49"/>
      <c r="P32" s="49"/>
      <c r="Q32" s="49"/>
      <c r="R32" s="49"/>
      <c r="S32" s="49"/>
      <c r="T32" s="49"/>
      <c r="U32" s="33">
        <f>_xlfn.XLOOKUP($B32,contract[Social Value Measures],contract[Units])</f>
        <v>0</v>
      </c>
      <c r="V32" s="48">
        <f>_xlfn.XLOOKUP($B32,contract[Social Value Measures],contract[Social value proxy 
£])</f>
        <v>0</v>
      </c>
      <c r="W32" s="33">
        <f>_xlfn.XLOOKUP($B32,contract[Social Value Measures],contract[Theme])</f>
        <v>0</v>
      </c>
      <c r="X32" s="33">
        <f>_xlfn.XLOOKUP($B32,contract[Social Value Measures],contract[Outcome])</f>
        <v>0</v>
      </c>
      <c r="Y32" s="33">
        <f>_xlfn.XLOOKUP($B32,contract[Social Value Measures],contract[Reference])</f>
        <v>0</v>
      </c>
      <c r="Z32" s="33" t="str">
        <f>IF($B32="","",_xlfn.XLOOKUP($B32,contract[Social Value Measures],contract[Milestones / Comments],""))</f>
        <v/>
      </c>
      <c r="AA32" s="48">
        <f>_xlfn.XLOOKUP($B32,contract[Social Value Measures],contract[Social value proxy 
£ committed])</f>
        <v>0</v>
      </c>
      <c r="AB32" s="50">
        <f t="shared" si="4"/>
        <v>0</v>
      </c>
      <c r="AC32" s="50">
        <f t="shared" si="5"/>
        <v>0</v>
      </c>
      <c r="AD32" s="50">
        <f t="shared" si="6"/>
        <v>0</v>
      </c>
      <c r="AE32" s="50">
        <f t="shared" si="7"/>
        <v>0</v>
      </c>
      <c r="AF32" s="50">
        <f t="shared" si="8"/>
        <v>0</v>
      </c>
      <c r="AG32" s="50">
        <f t="shared" si="9"/>
        <v>0</v>
      </c>
      <c r="AH32" s="50">
        <f t="shared" si="10"/>
        <v>0</v>
      </c>
      <c r="AI32" s="50">
        <f t="shared" si="11"/>
        <v>0</v>
      </c>
      <c r="AJ32" s="50">
        <f t="shared" si="12"/>
        <v>0</v>
      </c>
      <c r="AK32" s="50">
        <f t="shared" si="13"/>
        <v>0</v>
      </c>
      <c r="AL32" s="50">
        <f t="shared" si="14"/>
        <v>0</v>
      </c>
      <c r="AM32" s="50">
        <f t="shared" si="15"/>
        <v>0</v>
      </c>
      <c r="AN32" s="50">
        <f t="shared" si="16"/>
        <v>0</v>
      </c>
      <c r="AO32" s="50" t="b">
        <f t="shared" si="17"/>
        <v>0</v>
      </c>
    </row>
    <row r="33" spans="2:41">
      <c r="B33" s="93"/>
      <c r="C33" s="33">
        <f>_xlfn.XLOOKUP($B33,contract[Social Value Measures],contract[Reporting Frequency])</f>
        <v>0</v>
      </c>
      <c r="D33" s="33" t="str">
        <f>IF($B33="","",_xlfn.XLOOKUP($B33,contract[Social Value Measures],contract[Total Supplier Commitment (Units)],""))</f>
        <v/>
      </c>
      <c r="E33" s="46" t="str">
        <f t="shared" si="2"/>
        <v/>
      </c>
      <c r="F33" s="47" t="str">
        <f t="shared" si="3"/>
        <v/>
      </c>
      <c r="G33" s="48" t="str">
        <f>IFERROR(_xlfn.XLOOKUP($B33,contract[Social Value Measures],contract[Social value proxy 
£])*E33,"")</f>
        <v/>
      </c>
      <c r="H33" s="49"/>
      <c r="I33" s="49"/>
      <c r="J33" s="49"/>
      <c r="K33" s="49"/>
      <c r="L33" s="49"/>
      <c r="M33" s="49"/>
      <c r="N33" s="49"/>
      <c r="O33" s="49"/>
      <c r="P33" s="49"/>
      <c r="Q33" s="49"/>
      <c r="R33" s="49"/>
      <c r="S33" s="49"/>
      <c r="T33" s="49"/>
      <c r="U33" s="33">
        <f>_xlfn.XLOOKUP($B33,contract[Social Value Measures],contract[Units])</f>
        <v>0</v>
      </c>
      <c r="V33" s="48">
        <f>_xlfn.XLOOKUP($B33,contract[Social Value Measures],contract[Social value proxy 
£])</f>
        <v>0</v>
      </c>
      <c r="W33" s="33">
        <f>_xlfn.XLOOKUP($B33,contract[Social Value Measures],contract[Theme])</f>
        <v>0</v>
      </c>
      <c r="X33" s="33">
        <f>_xlfn.XLOOKUP($B33,contract[Social Value Measures],contract[Outcome])</f>
        <v>0</v>
      </c>
      <c r="Y33" s="33">
        <f>_xlfn.XLOOKUP($B33,contract[Social Value Measures],contract[Reference])</f>
        <v>0</v>
      </c>
      <c r="Z33" s="33" t="str">
        <f>IF($B33="","",_xlfn.XLOOKUP($B33,contract[Social Value Measures],contract[Milestones / Comments],""))</f>
        <v/>
      </c>
      <c r="AA33" s="48">
        <f>_xlfn.XLOOKUP($B33,contract[Social Value Measures],contract[Social value proxy 
£ committed])</f>
        <v>0</v>
      </c>
      <c r="AB33" s="50">
        <f t="shared" si="4"/>
        <v>0</v>
      </c>
      <c r="AC33" s="50">
        <f t="shared" si="5"/>
        <v>0</v>
      </c>
      <c r="AD33" s="50">
        <f t="shared" si="6"/>
        <v>0</v>
      </c>
      <c r="AE33" s="50">
        <f t="shared" si="7"/>
        <v>0</v>
      </c>
      <c r="AF33" s="50">
        <f t="shared" si="8"/>
        <v>0</v>
      </c>
      <c r="AG33" s="50">
        <f t="shared" si="9"/>
        <v>0</v>
      </c>
      <c r="AH33" s="50">
        <f t="shared" si="10"/>
        <v>0</v>
      </c>
      <c r="AI33" s="50">
        <f t="shared" si="11"/>
        <v>0</v>
      </c>
      <c r="AJ33" s="50">
        <f t="shared" si="12"/>
        <v>0</v>
      </c>
      <c r="AK33" s="50">
        <f t="shared" si="13"/>
        <v>0</v>
      </c>
      <c r="AL33" s="50">
        <f t="shared" si="14"/>
        <v>0</v>
      </c>
      <c r="AM33" s="50">
        <f t="shared" si="15"/>
        <v>0</v>
      </c>
      <c r="AN33" s="50">
        <f t="shared" si="16"/>
        <v>0</v>
      </c>
      <c r="AO33" s="50" t="b">
        <f t="shared" si="17"/>
        <v>0</v>
      </c>
    </row>
    <row r="34" spans="2:41">
      <c r="B34" s="93"/>
      <c r="C34" s="33">
        <f>_xlfn.XLOOKUP($B34,contract[Social Value Measures],contract[Reporting Frequency])</f>
        <v>0</v>
      </c>
      <c r="D34" s="33" t="str">
        <f>IF($B34="","",_xlfn.XLOOKUP($B34,contract[Social Value Measures],contract[Total Supplier Commitment (Units)],""))</f>
        <v/>
      </c>
      <c r="E34" s="46" t="str">
        <f t="shared" si="2"/>
        <v/>
      </c>
      <c r="F34" s="47" t="str">
        <f t="shared" si="3"/>
        <v/>
      </c>
      <c r="G34" s="48" t="str">
        <f>IFERROR(_xlfn.XLOOKUP($B34,contract[Social Value Measures],contract[Social value proxy 
£])*E34,"")</f>
        <v/>
      </c>
      <c r="H34" s="49"/>
      <c r="I34" s="49"/>
      <c r="J34" s="49"/>
      <c r="K34" s="49"/>
      <c r="L34" s="49"/>
      <c r="M34" s="49"/>
      <c r="N34" s="49"/>
      <c r="O34" s="49"/>
      <c r="P34" s="49"/>
      <c r="Q34" s="49"/>
      <c r="R34" s="49"/>
      <c r="S34" s="49"/>
      <c r="T34" s="49"/>
      <c r="U34" s="33">
        <f>_xlfn.XLOOKUP($B34,contract[Social Value Measures],contract[Units])</f>
        <v>0</v>
      </c>
      <c r="V34" s="48">
        <f>_xlfn.XLOOKUP($B34,contract[Social Value Measures],contract[Social value proxy 
£])</f>
        <v>0</v>
      </c>
      <c r="W34" s="33">
        <f>_xlfn.XLOOKUP($B34,contract[Social Value Measures],contract[Theme])</f>
        <v>0</v>
      </c>
      <c r="X34" s="33">
        <f>_xlfn.XLOOKUP($B34,contract[Social Value Measures],contract[Outcome])</f>
        <v>0</v>
      </c>
      <c r="Y34" s="33">
        <f>_xlfn.XLOOKUP($B34,contract[Social Value Measures],contract[Reference])</f>
        <v>0</v>
      </c>
      <c r="Z34" s="33" t="str">
        <f>IF($B34="","",_xlfn.XLOOKUP($B34,contract[Social Value Measures],contract[Milestones / Comments],""))</f>
        <v/>
      </c>
      <c r="AA34" s="48">
        <f>_xlfn.XLOOKUP($B34,contract[Social Value Measures],contract[Social value proxy 
£ committed])</f>
        <v>0</v>
      </c>
      <c r="AB34" s="50">
        <f t="shared" si="4"/>
        <v>0</v>
      </c>
      <c r="AC34" s="50">
        <f t="shared" si="5"/>
        <v>0</v>
      </c>
      <c r="AD34" s="50">
        <f t="shared" si="6"/>
        <v>0</v>
      </c>
      <c r="AE34" s="50">
        <f t="shared" si="7"/>
        <v>0</v>
      </c>
      <c r="AF34" s="50">
        <f t="shared" si="8"/>
        <v>0</v>
      </c>
      <c r="AG34" s="50">
        <f t="shared" si="9"/>
        <v>0</v>
      </c>
      <c r="AH34" s="50">
        <f t="shared" si="10"/>
        <v>0</v>
      </c>
      <c r="AI34" s="50">
        <f t="shared" si="11"/>
        <v>0</v>
      </c>
      <c r="AJ34" s="50">
        <f t="shared" si="12"/>
        <v>0</v>
      </c>
      <c r="AK34" s="50">
        <f t="shared" si="13"/>
        <v>0</v>
      </c>
      <c r="AL34" s="50">
        <f t="shared" si="14"/>
        <v>0</v>
      </c>
      <c r="AM34" s="50">
        <f t="shared" si="15"/>
        <v>0</v>
      </c>
      <c r="AN34" s="50">
        <f t="shared" si="16"/>
        <v>0</v>
      </c>
      <c r="AO34" s="50" t="b">
        <f t="shared" si="17"/>
        <v>0</v>
      </c>
    </row>
    <row r="35" spans="2:41">
      <c r="B35" s="93"/>
      <c r="C35" s="33">
        <f>_xlfn.XLOOKUP($B35,contract[Social Value Measures],contract[Reporting Frequency])</f>
        <v>0</v>
      </c>
      <c r="D35" s="33" t="str">
        <f>IF($B35="","",_xlfn.XLOOKUP($B35,contract[Social Value Measures],contract[Total Supplier Commitment (Units)],""))</f>
        <v/>
      </c>
      <c r="E35" s="46" t="str">
        <f t="shared" si="2"/>
        <v/>
      </c>
      <c r="F35" s="47" t="str">
        <f t="shared" si="3"/>
        <v/>
      </c>
      <c r="G35" s="48" t="str">
        <f>IFERROR(_xlfn.XLOOKUP($B35,contract[Social Value Measures],contract[Social value proxy 
£])*E35,"")</f>
        <v/>
      </c>
      <c r="H35" s="49"/>
      <c r="I35" s="49"/>
      <c r="J35" s="49"/>
      <c r="K35" s="49"/>
      <c r="L35" s="49"/>
      <c r="M35" s="49"/>
      <c r="N35" s="49"/>
      <c r="O35" s="49"/>
      <c r="P35" s="49"/>
      <c r="Q35" s="49"/>
      <c r="R35" s="49"/>
      <c r="S35" s="49"/>
      <c r="T35" s="49"/>
      <c r="U35" s="33">
        <f>_xlfn.XLOOKUP($B35,contract[Social Value Measures],contract[Units])</f>
        <v>0</v>
      </c>
      <c r="V35" s="48">
        <f>_xlfn.XLOOKUP($B35,contract[Social Value Measures],contract[Social value proxy 
£])</f>
        <v>0</v>
      </c>
      <c r="W35" s="33">
        <f>_xlfn.XLOOKUP($B35,contract[Social Value Measures],contract[Theme])</f>
        <v>0</v>
      </c>
      <c r="X35" s="33">
        <f>_xlfn.XLOOKUP($B35,contract[Social Value Measures],contract[Outcome])</f>
        <v>0</v>
      </c>
      <c r="Y35" s="33">
        <f>_xlfn.XLOOKUP($B35,contract[Social Value Measures],contract[Reference])</f>
        <v>0</v>
      </c>
      <c r="Z35" s="33" t="str">
        <f>IF($B35="","",_xlfn.XLOOKUP($B35,contract[Social Value Measures],contract[Milestones / Comments],""))</f>
        <v/>
      </c>
      <c r="AA35" s="48">
        <f>_xlfn.XLOOKUP($B35,contract[Social Value Measures],contract[Social value proxy 
£ committed])</f>
        <v>0</v>
      </c>
      <c r="AB35" s="50">
        <f t="shared" si="4"/>
        <v>0</v>
      </c>
      <c r="AC35" s="50">
        <f t="shared" si="5"/>
        <v>0</v>
      </c>
      <c r="AD35" s="50">
        <f t="shared" si="6"/>
        <v>0</v>
      </c>
      <c r="AE35" s="50">
        <f t="shared" si="7"/>
        <v>0</v>
      </c>
      <c r="AF35" s="50">
        <f t="shared" si="8"/>
        <v>0</v>
      </c>
      <c r="AG35" s="50">
        <f t="shared" si="9"/>
        <v>0</v>
      </c>
      <c r="AH35" s="50">
        <f t="shared" si="10"/>
        <v>0</v>
      </c>
      <c r="AI35" s="50">
        <f t="shared" si="11"/>
        <v>0</v>
      </c>
      <c r="AJ35" s="50">
        <f t="shared" si="12"/>
        <v>0</v>
      </c>
      <c r="AK35" s="50">
        <f t="shared" si="13"/>
        <v>0</v>
      </c>
      <c r="AL35" s="50">
        <f t="shared" si="14"/>
        <v>0</v>
      </c>
      <c r="AM35" s="50">
        <f t="shared" si="15"/>
        <v>0</v>
      </c>
      <c r="AN35" s="50">
        <f t="shared" si="16"/>
        <v>0</v>
      </c>
      <c r="AO35" s="50" t="b">
        <f t="shared" si="17"/>
        <v>0</v>
      </c>
    </row>
    <row r="36" spans="2:41">
      <c r="B36" s="93"/>
      <c r="C36" s="33">
        <f>_xlfn.XLOOKUP($B36,contract[Social Value Measures],contract[Reporting Frequency])</f>
        <v>0</v>
      </c>
      <c r="D36" s="33" t="str">
        <f>IF($B36="","",_xlfn.XLOOKUP($B36,contract[Social Value Measures],contract[Total Supplier Commitment (Units)],""))</f>
        <v/>
      </c>
      <c r="E36" s="46" t="str">
        <f t="shared" si="2"/>
        <v/>
      </c>
      <c r="F36" s="47" t="str">
        <f t="shared" si="3"/>
        <v/>
      </c>
      <c r="G36" s="48" t="str">
        <f>IFERROR(_xlfn.XLOOKUP($B36,contract[Social Value Measures],contract[Social value proxy 
£])*E36,"")</f>
        <v/>
      </c>
      <c r="H36" s="49"/>
      <c r="I36" s="49"/>
      <c r="J36" s="49"/>
      <c r="K36" s="49"/>
      <c r="L36" s="49"/>
      <c r="M36" s="49"/>
      <c r="N36" s="49"/>
      <c r="O36" s="49"/>
      <c r="P36" s="49"/>
      <c r="Q36" s="49"/>
      <c r="R36" s="49"/>
      <c r="S36" s="49"/>
      <c r="T36" s="49"/>
      <c r="U36" s="33">
        <f>_xlfn.XLOOKUP($B36,contract[Social Value Measures],contract[Units])</f>
        <v>0</v>
      </c>
      <c r="V36" s="48">
        <f>_xlfn.XLOOKUP($B36,contract[Social Value Measures],contract[Social value proxy 
£])</f>
        <v>0</v>
      </c>
      <c r="W36" s="33">
        <f>_xlfn.XLOOKUP($B36,contract[Social Value Measures],contract[Theme])</f>
        <v>0</v>
      </c>
      <c r="X36" s="33">
        <f>_xlfn.XLOOKUP($B36,contract[Social Value Measures],contract[Outcome])</f>
        <v>0</v>
      </c>
      <c r="Y36" s="33">
        <f>_xlfn.XLOOKUP($B36,contract[Social Value Measures],contract[Reference])</f>
        <v>0</v>
      </c>
      <c r="Z36" s="33" t="str">
        <f>IF($B36="","",_xlfn.XLOOKUP($B36,contract[Social Value Measures],contract[Milestones / Comments],""))</f>
        <v/>
      </c>
      <c r="AA36" s="48">
        <f>_xlfn.XLOOKUP($B36,contract[Social Value Measures],contract[Social value proxy 
£ committed])</f>
        <v>0</v>
      </c>
      <c r="AB36" s="50">
        <f t="shared" si="4"/>
        <v>0</v>
      </c>
      <c r="AC36" s="50">
        <f t="shared" si="5"/>
        <v>0</v>
      </c>
      <c r="AD36" s="50">
        <f t="shared" si="6"/>
        <v>0</v>
      </c>
      <c r="AE36" s="50">
        <f t="shared" si="7"/>
        <v>0</v>
      </c>
      <c r="AF36" s="50">
        <f t="shared" si="8"/>
        <v>0</v>
      </c>
      <c r="AG36" s="50">
        <f t="shared" si="9"/>
        <v>0</v>
      </c>
      <c r="AH36" s="50">
        <f t="shared" si="10"/>
        <v>0</v>
      </c>
      <c r="AI36" s="50">
        <f t="shared" si="11"/>
        <v>0</v>
      </c>
      <c r="AJ36" s="50">
        <f t="shared" si="12"/>
        <v>0</v>
      </c>
      <c r="AK36" s="50">
        <f t="shared" si="13"/>
        <v>0</v>
      </c>
      <c r="AL36" s="50">
        <f t="shared" si="14"/>
        <v>0</v>
      </c>
      <c r="AM36" s="50">
        <f t="shared" si="15"/>
        <v>0</v>
      </c>
      <c r="AN36" s="50">
        <f t="shared" si="16"/>
        <v>0</v>
      </c>
      <c r="AO36" s="50" t="b">
        <f t="shared" si="17"/>
        <v>0</v>
      </c>
    </row>
    <row r="37" spans="2:41">
      <c r="B37" s="93"/>
      <c r="C37" s="33">
        <f>_xlfn.XLOOKUP($B37,contract[Social Value Measures],contract[Reporting Frequency])</f>
        <v>0</v>
      </c>
      <c r="D37" s="33" t="str">
        <f>IF($B37="","",_xlfn.XLOOKUP($B37,contract[Social Value Measures],contract[Total Supplier Commitment (Units)],""))</f>
        <v/>
      </c>
      <c r="E37" s="46" t="str">
        <f t="shared" si="2"/>
        <v/>
      </c>
      <c r="F37" s="47" t="str">
        <f t="shared" si="3"/>
        <v/>
      </c>
      <c r="G37" s="48" t="str">
        <f>IFERROR(_xlfn.XLOOKUP($B37,contract[Social Value Measures],contract[Social value proxy 
£])*E37,"")</f>
        <v/>
      </c>
      <c r="H37" s="49"/>
      <c r="I37" s="49"/>
      <c r="J37" s="49"/>
      <c r="K37" s="49"/>
      <c r="L37" s="49"/>
      <c r="M37" s="49"/>
      <c r="N37" s="49"/>
      <c r="O37" s="49"/>
      <c r="P37" s="49"/>
      <c r="Q37" s="49"/>
      <c r="R37" s="49"/>
      <c r="S37" s="49"/>
      <c r="T37" s="49"/>
      <c r="U37" s="33">
        <f>_xlfn.XLOOKUP($B37,contract[Social Value Measures],contract[Units])</f>
        <v>0</v>
      </c>
      <c r="V37" s="48">
        <f>_xlfn.XLOOKUP($B37,contract[Social Value Measures],contract[Social value proxy 
£])</f>
        <v>0</v>
      </c>
      <c r="W37" s="33">
        <f>_xlfn.XLOOKUP($B37,contract[Social Value Measures],contract[Theme])</f>
        <v>0</v>
      </c>
      <c r="X37" s="33">
        <f>_xlfn.XLOOKUP($B37,contract[Social Value Measures],contract[Outcome])</f>
        <v>0</v>
      </c>
      <c r="Y37" s="33">
        <f>_xlfn.XLOOKUP($B37,contract[Social Value Measures],contract[Reference])</f>
        <v>0</v>
      </c>
      <c r="Z37" s="33" t="str">
        <f>IF($B37="","",_xlfn.XLOOKUP($B37,contract[Social Value Measures],contract[Milestones / Comments],""))</f>
        <v/>
      </c>
      <c r="AA37" s="48">
        <f>_xlfn.XLOOKUP($B37,contract[Social Value Measures],contract[Social value proxy 
£ committed])</f>
        <v>0</v>
      </c>
      <c r="AB37" s="50">
        <f t="shared" si="4"/>
        <v>0</v>
      </c>
      <c r="AC37" s="50">
        <f t="shared" si="5"/>
        <v>0</v>
      </c>
      <c r="AD37" s="50">
        <f t="shared" si="6"/>
        <v>0</v>
      </c>
      <c r="AE37" s="50">
        <f t="shared" si="7"/>
        <v>0</v>
      </c>
      <c r="AF37" s="50">
        <f t="shared" si="8"/>
        <v>0</v>
      </c>
      <c r="AG37" s="50">
        <f t="shared" si="9"/>
        <v>0</v>
      </c>
      <c r="AH37" s="50">
        <f t="shared" si="10"/>
        <v>0</v>
      </c>
      <c r="AI37" s="50">
        <f t="shared" si="11"/>
        <v>0</v>
      </c>
      <c r="AJ37" s="50">
        <f t="shared" si="12"/>
        <v>0</v>
      </c>
      <c r="AK37" s="50">
        <f t="shared" si="13"/>
        <v>0</v>
      </c>
      <c r="AL37" s="50">
        <f t="shared" si="14"/>
        <v>0</v>
      </c>
      <c r="AM37" s="50">
        <f t="shared" si="15"/>
        <v>0</v>
      </c>
      <c r="AN37" s="50">
        <f t="shared" si="16"/>
        <v>0</v>
      </c>
      <c r="AO37" s="50" t="b">
        <f t="shared" si="17"/>
        <v>0</v>
      </c>
    </row>
    <row r="38" spans="2:41">
      <c r="B38" s="93"/>
      <c r="C38" s="33">
        <f>_xlfn.XLOOKUP($B38,contract[Social Value Measures],contract[Reporting Frequency])</f>
        <v>0</v>
      </c>
      <c r="D38" s="33" t="str">
        <f>IF($B38="","",_xlfn.XLOOKUP($B38,contract[Social Value Measures],contract[Total Supplier Commitment (Units)],""))</f>
        <v/>
      </c>
      <c r="E38" s="46" t="str">
        <f t="shared" si="2"/>
        <v/>
      </c>
      <c r="F38" s="47" t="str">
        <f t="shared" si="3"/>
        <v/>
      </c>
      <c r="G38" s="48" t="str">
        <f>IFERROR(_xlfn.XLOOKUP($B38,contract[Social Value Measures],contract[Social value proxy 
£])*E38,"")</f>
        <v/>
      </c>
      <c r="H38" s="49"/>
      <c r="I38" s="49"/>
      <c r="J38" s="49"/>
      <c r="K38" s="49"/>
      <c r="L38" s="49"/>
      <c r="M38" s="49"/>
      <c r="N38" s="49"/>
      <c r="O38" s="49"/>
      <c r="P38" s="49"/>
      <c r="Q38" s="49"/>
      <c r="R38" s="49"/>
      <c r="S38" s="49"/>
      <c r="T38" s="49"/>
      <c r="U38" s="33">
        <f>_xlfn.XLOOKUP($B38,contract[Social Value Measures],contract[Units])</f>
        <v>0</v>
      </c>
      <c r="V38" s="48">
        <f>_xlfn.XLOOKUP($B38,contract[Social Value Measures],contract[Social value proxy 
£])</f>
        <v>0</v>
      </c>
      <c r="W38" s="33">
        <f>_xlfn.XLOOKUP($B38,contract[Social Value Measures],contract[Theme])</f>
        <v>0</v>
      </c>
      <c r="X38" s="33">
        <f>_xlfn.XLOOKUP($B38,contract[Social Value Measures],contract[Outcome])</f>
        <v>0</v>
      </c>
      <c r="Y38" s="33">
        <f>_xlfn.XLOOKUP($B38,contract[Social Value Measures],contract[Reference])</f>
        <v>0</v>
      </c>
      <c r="Z38" s="33" t="str">
        <f>IF($B38="","",_xlfn.XLOOKUP($B38,contract[Social Value Measures],contract[Milestones / Comments],""))</f>
        <v/>
      </c>
      <c r="AA38" s="48">
        <f>_xlfn.XLOOKUP($B38,contract[Social Value Measures],contract[Social value proxy 
£ committed])</f>
        <v>0</v>
      </c>
      <c r="AB38" s="50">
        <f t="shared" si="4"/>
        <v>0</v>
      </c>
      <c r="AC38" s="50">
        <f t="shared" si="5"/>
        <v>0</v>
      </c>
      <c r="AD38" s="50">
        <f t="shared" si="6"/>
        <v>0</v>
      </c>
      <c r="AE38" s="50">
        <f t="shared" si="7"/>
        <v>0</v>
      </c>
      <c r="AF38" s="50">
        <f t="shared" si="8"/>
        <v>0</v>
      </c>
      <c r="AG38" s="50">
        <f t="shared" si="9"/>
        <v>0</v>
      </c>
      <c r="AH38" s="50">
        <f t="shared" si="10"/>
        <v>0</v>
      </c>
      <c r="AI38" s="50">
        <f t="shared" si="11"/>
        <v>0</v>
      </c>
      <c r="AJ38" s="50">
        <f t="shared" si="12"/>
        <v>0</v>
      </c>
      <c r="AK38" s="50">
        <f t="shared" si="13"/>
        <v>0</v>
      </c>
      <c r="AL38" s="50">
        <f t="shared" si="14"/>
        <v>0</v>
      </c>
      <c r="AM38" s="50">
        <f t="shared" si="15"/>
        <v>0</v>
      </c>
      <c r="AN38" s="50">
        <f t="shared" si="16"/>
        <v>0</v>
      </c>
      <c r="AO38" s="50" t="b">
        <f t="shared" si="17"/>
        <v>0</v>
      </c>
    </row>
    <row r="39" spans="2:41">
      <c r="B39" s="93"/>
      <c r="C39" s="33">
        <f>_xlfn.XLOOKUP($B39,contract[Social Value Measures],contract[Reporting Frequency])</f>
        <v>0</v>
      </c>
      <c r="D39" s="33" t="str">
        <f>IF($B39="","",_xlfn.XLOOKUP($B39,contract[Social Value Measures],contract[Total Supplier Commitment (Units)],""))</f>
        <v/>
      </c>
      <c r="E39" s="46" t="str">
        <f t="shared" si="2"/>
        <v/>
      </c>
      <c r="F39" s="47" t="str">
        <f t="shared" si="3"/>
        <v/>
      </c>
      <c r="G39" s="48" t="str">
        <f>IFERROR(_xlfn.XLOOKUP($B39,contract[Social Value Measures],contract[Social value proxy 
£])*E39,"")</f>
        <v/>
      </c>
      <c r="H39" s="49"/>
      <c r="I39" s="49"/>
      <c r="J39" s="49"/>
      <c r="K39" s="49"/>
      <c r="L39" s="49"/>
      <c r="M39" s="49"/>
      <c r="N39" s="49"/>
      <c r="O39" s="49"/>
      <c r="P39" s="49"/>
      <c r="Q39" s="49"/>
      <c r="R39" s="49"/>
      <c r="S39" s="49"/>
      <c r="T39" s="49"/>
      <c r="U39" s="33">
        <f>_xlfn.XLOOKUP($B39,contract[Social Value Measures],contract[Units])</f>
        <v>0</v>
      </c>
      <c r="V39" s="48">
        <f>_xlfn.XLOOKUP($B39,contract[Social Value Measures],contract[Social value proxy 
£])</f>
        <v>0</v>
      </c>
      <c r="W39" s="33">
        <f>_xlfn.XLOOKUP($B39,contract[Social Value Measures],contract[Theme])</f>
        <v>0</v>
      </c>
      <c r="X39" s="33">
        <f>_xlfn.XLOOKUP($B39,contract[Social Value Measures],contract[Outcome])</f>
        <v>0</v>
      </c>
      <c r="Y39" s="33">
        <f>_xlfn.XLOOKUP($B39,contract[Social Value Measures],contract[Reference])</f>
        <v>0</v>
      </c>
      <c r="Z39" s="33" t="str">
        <f>IF($B39="","",_xlfn.XLOOKUP($B39,contract[Social Value Measures],contract[Milestones / Comments],""))</f>
        <v/>
      </c>
      <c r="AA39" s="48">
        <f>_xlfn.XLOOKUP($B39,contract[Social Value Measures],contract[Social value proxy 
£ committed])</f>
        <v>0</v>
      </c>
      <c r="AB39" s="50">
        <f t="shared" si="4"/>
        <v>0</v>
      </c>
      <c r="AC39" s="50">
        <f t="shared" si="5"/>
        <v>0</v>
      </c>
      <c r="AD39" s="50">
        <f t="shared" si="6"/>
        <v>0</v>
      </c>
      <c r="AE39" s="50">
        <f t="shared" si="7"/>
        <v>0</v>
      </c>
      <c r="AF39" s="50">
        <f t="shared" si="8"/>
        <v>0</v>
      </c>
      <c r="AG39" s="50">
        <f t="shared" si="9"/>
        <v>0</v>
      </c>
      <c r="AH39" s="50">
        <f t="shared" si="10"/>
        <v>0</v>
      </c>
      <c r="AI39" s="50">
        <f t="shared" si="11"/>
        <v>0</v>
      </c>
      <c r="AJ39" s="50">
        <f t="shared" si="12"/>
        <v>0</v>
      </c>
      <c r="AK39" s="50">
        <f t="shared" si="13"/>
        <v>0</v>
      </c>
      <c r="AL39" s="50">
        <f t="shared" si="14"/>
        <v>0</v>
      </c>
      <c r="AM39" s="50">
        <f t="shared" si="15"/>
        <v>0</v>
      </c>
      <c r="AN39" s="50">
        <f t="shared" si="16"/>
        <v>0</v>
      </c>
      <c r="AO39" s="50" t="b">
        <f t="shared" si="17"/>
        <v>0</v>
      </c>
    </row>
    <row r="40" spans="2:41">
      <c r="B40" s="93"/>
      <c r="C40" s="33">
        <f>_xlfn.XLOOKUP($B40,contract[Social Value Measures],contract[Reporting Frequency])</f>
        <v>0</v>
      </c>
      <c r="D40" s="33" t="str">
        <f>IF($B40="","",_xlfn.XLOOKUP($B40,contract[Social Value Measures],contract[Total Supplier Commitment (Units)],""))</f>
        <v/>
      </c>
      <c r="E40" s="46" t="str">
        <f t="shared" si="2"/>
        <v/>
      </c>
      <c r="F40" s="47" t="str">
        <f t="shared" si="3"/>
        <v/>
      </c>
      <c r="G40" s="48" t="str">
        <f>IFERROR(_xlfn.XLOOKUP($B40,contract[Social Value Measures],contract[Social value proxy 
£])*E40,"")</f>
        <v/>
      </c>
      <c r="H40" s="49"/>
      <c r="I40" s="49"/>
      <c r="J40" s="49"/>
      <c r="K40" s="49"/>
      <c r="L40" s="49"/>
      <c r="M40" s="49"/>
      <c r="N40" s="49"/>
      <c r="O40" s="49"/>
      <c r="P40" s="49"/>
      <c r="Q40" s="49"/>
      <c r="R40" s="49"/>
      <c r="S40" s="49"/>
      <c r="T40" s="49"/>
      <c r="U40" s="33">
        <f>_xlfn.XLOOKUP($B40,contract[Social Value Measures],contract[Units])</f>
        <v>0</v>
      </c>
      <c r="V40" s="48">
        <f>_xlfn.XLOOKUP($B40,contract[Social Value Measures],contract[Social value proxy 
£])</f>
        <v>0</v>
      </c>
      <c r="W40" s="33">
        <f>_xlfn.XLOOKUP($B40,contract[Social Value Measures],contract[Theme])</f>
        <v>0</v>
      </c>
      <c r="X40" s="33">
        <f>_xlfn.XLOOKUP($B40,contract[Social Value Measures],contract[Outcome])</f>
        <v>0</v>
      </c>
      <c r="Y40" s="33">
        <f>_xlfn.XLOOKUP($B40,contract[Social Value Measures],contract[Reference])</f>
        <v>0</v>
      </c>
      <c r="Z40" s="33" t="str">
        <f>IF($B40="","",_xlfn.XLOOKUP($B40,contract[Social Value Measures],contract[Milestones / Comments],""))</f>
        <v/>
      </c>
      <c r="AA40" s="48">
        <f>_xlfn.XLOOKUP($B40,contract[Social Value Measures],contract[Social value proxy 
£ committed])</f>
        <v>0</v>
      </c>
      <c r="AB40" s="50">
        <f t="shared" si="4"/>
        <v>0</v>
      </c>
      <c r="AC40" s="50">
        <f t="shared" si="5"/>
        <v>0</v>
      </c>
      <c r="AD40" s="50">
        <f t="shared" si="6"/>
        <v>0</v>
      </c>
      <c r="AE40" s="50">
        <f t="shared" si="7"/>
        <v>0</v>
      </c>
      <c r="AF40" s="50">
        <f t="shared" si="8"/>
        <v>0</v>
      </c>
      <c r="AG40" s="50">
        <f t="shared" si="9"/>
        <v>0</v>
      </c>
      <c r="AH40" s="50">
        <f t="shared" si="10"/>
        <v>0</v>
      </c>
      <c r="AI40" s="50">
        <f t="shared" si="11"/>
        <v>0</v>
      </c>
      <c r="AJ40" s="50">
        <f t="shared" si="12"/>
        <v>0</v>
      </c>
      <c r="AK40" s="50">
        <f t="shared" si="13"/>
        <v>0</v>
      </c>
      <c r="AL40" s="50">
        <f t="shared" si="14"/>
        <v>0</v>
      </c>
      <c r="AM40" s="50">
        <f t="shared" si="15"/>
        <v>0</v>
      </c>
      <c r="AN40" s="50">
        <f t="shared" si="16"/>
        <v>0</v>
      </c>
      <c r="AO40" s="50" t="b">
        <f t="shared" si="17"/>
        <v>0</v>
      </c>
    </row>
    <row r="41" spans="2:41">
      <c r="B41" s="93"/>
      <c r="C41" s="33">
        <f>_xlfn.XLOOKUP($B41,contract[Social Value Measures],contract[Reporting Frequency])</f>
        <v>0</v>
      </c>
      <c r="D41" s="33" t="str">
        <f>IF($B41="","",_xlfn.XLOOKUP($B41,contract[Social Value Measures],contract[Total Supplier Commitment (Units)],""))</f>
        <v/>
      </c>
      <c r="E41" s="46" t="str">
        <f t="shared" si="2"/>
        <v/>
      </c>
      <c r="F41" s="47" t="str">
        <f t="shared" si="3"/>
        <v/>
      </c>
      <c r="G41" s="48" t="str">
        <f>IFERROR(_xlfn.XLOOKUP($B41,contract[Social Value Measures],contract[Social value proxy 
£])*E41,"")</f>
        <v/>
      </c>
      <c r="H41" s="49"/>
      <c r="I41" s="49"/>
      <c r="J41" s="49"/>
      <c r="K41" s="49"/>
      <c r="L41" s="49"/>
      <c r="M41" s="49"/>
      <c r="N41" s="49"/>
      <c r="O41" s="49"/>
      <c r="P41" s="49"/>
      <c r="Q41" s="49"/>
      <c r="R41" s="49"/>
      <c r="S41" s="49"/>
      <c r="T41" s="49"/>
      <c r="U41" s="33">
        <f>_xlfn.XLOOKUP($B41,contract[Social Value Measures],contract[Units])</f>
        <v>0</v>
      </c>
      <c r="V41" s="48">
        <f>_xlfn.XLOOKUP($B41,contract[Social Value Measures],contract[Social value proxy 
£])</f>
        <v>0</v>
      </c>
      <c r="W41" s="33">
        <f>_xlfn.XLOOKUP($B41,contract[Social Value Measures],contract[Theme])</f>
        <v>0</v>
      </c>
      <c r="X41" s="33">
        <f>_xlfn.XLOOKUP($B41,contract[Social Value Measures],contract[Outcome])</f>
        <v>0</v>
      </c>
      <c r="Y41" s="33">
        <f>_xlfn.XLOOKUP($B41,contract[Social Value Measures],contract[Reference])</f>
        <v>0</v>
      </c>
      <c r="Z41" s="33" t="str">
        <f>IF($B41="","",_xlfn.XLOOKUP($B41,contract[Social Value Measures],contract[Milestones / Comments],""))</f>
        <v/>
      </c>
      <c r="AA41" s="48">
        <f>_xlfn.XLOOKUP($B41,contract[Social Value Measures],contract[Social value proxy 
£ committed])</f>
        <v>0</v>
      </c>
      <c r="AB41" s="50">
        <f t="shared" si="4"/>
        <v>0</v>
      </c>
      <c r="AC41" s="50">
        <f t="shared" si="5"/>
        <v>0</v>
      </c>
      <c r="AD41" s="50">
        <f t="shared" si="6"/>
        <v>0</v>
      </c>
      <c r="AE41" s="50">
        <f t="shared" si="7"/>
        <v>0</v>
      </c>
      <c r="AF41" s="50">
        <f t="shared" si="8"/>
        <v>0</v>
      </c>
      <c r="AG41" s="50">
        <f t="shared" si="9"/>
        <v>0</v>
      </c>
      <c r="AH41" s="50">
        <f t="shared" si="10"/>
        <v>0</v>
      </c>
      <c r="AI41" s="50">
        <f t="shared" si="11"/>
        <v>0</v>
      </c>
      <c r="AJ41" s="50">
        <f t="shared" si="12"/>
        <v>0</v>
      </c>
      <c r="AK41" s="50">
        <f t="shared" si="13"/>
        <v>0</v>
      </c>
      <c r="AL41" s="50">
        <f t="shared" si="14"/>
        <v>0</v>
      </c>
      <c r="AM41" s="50">
        <f t="shared" si="15"/>
        <v>0</v>
      </c>
      <c r="AN41" s="50">
        <f t="shared" si="16"/>
        <v>0</v>
      </c>
      <c r="AO41" s="50" t="b">
        <f t="shared" si="17"/>
        <v>0</v>
      </c>
    </row>
    <row r="42" spans="2:41">
      <c r="B42" s="93"/>
      <c r="C42" s="33">
        <f>_xlfn.XLOOKUP($B42,contract[Social Value Measures],contract[Reporting Frequency])</f>
        <v>0</v>
      </c>
      <c r="D42" s="33" t="str">
        <f>IF($B42="","",_xlfn.XLOOKUP($B42,contract[Social Value Measures],contract[Total Supplier Commitment (Units)],""))</f>
        <v/>
      </c>
      <c r="E42" s="46" t="str">
        <f t="shared" si="2"/>
        <v/>
      </c>
      <c r="F42" s="47" t="str">
        <f t="shared" si="3"/>
        <v/>
      </c>
      <c r="G42" s="48" t="str">
        <f>IFERROR(_xlfn.XLOOKUP($B42,contract[Social Value Measures],contract[Social value proxy 
£])*E42,"")</f>
        <v/>
      </c>
      <c r="H42" s="49"/>
      <c r="I42" s="49"/>
      <c r="J42" s="49"/>
      <c r="K42" s="49"/>
      <c r="L42" s="49"/>
      <c r="M42" s="49"/>
      <c r="N42" s="49"/>
      <c r="O42" s="49"/>
      <c r="P42" s="49"/>
      <c r="Q42" s="49"/>
      <c r="R42" s="49"/>
      <c r="S42" s="49"/>
      <c r="T42" s="49"/>
      <c r="U42" s="33">
        <f>_xlfn.XLOOKUP($B42,contract[Social Value Measures],contract[Units])</f>
        <v>0</v>
      </c>
      <c r="V42" s="48">
        <f>_xlfn.XLOOKUP($B42,contract[Social Value Measures],contract[Social value proxy 
£])</f>
        <v>0</v>
      </c>
      <c r="W42" s="33">
        <f>_xlfn.XLOOKUP($B42,contract[Social Value Measures],contract[Theme])</f>
        <v>0</v>
      </c>
      <c r="X42" s="33">
        <f>_xlfn.XLOOKUP($B42,contract[Social Value Measures],contract[Outcome])</f>
        <v>0</v>
      </c>
      <c r="Y42" s="33">
        <f>_xlfn.XLOOKUP($B42,contract[Social Value Measures],contract[Reference])</f>
        <v>0</v>
      </c>
      <c r="Z42" s="33" t="str">
        <f>IF($B42="","",_xlfn.XLOOKUP($B42,contract[Social Value Measures],contract[Milestones / Comments],""))</f>
        <v/>
      </c>
      <c r="AA42" s="48">
        <f>_xlfn.XLOOKUP($B42,contract[Social Value Measures],contract[Social value proxy 
£ committed])</f>
        <v>0</v>
      </c>
      <c r="AB42" s="50">
        <f t="shared" si="4"/>
        <v>0</v>
      </c>
      <c r="AC42" s="50">
        <f t="shared" si="5"/>
        <v>0</v>
      </c>
      <c r="AD42" s="50">
        <f t="shared" si="6"/>
        <v>0</v>
      </c>
      <c r="AE42" s="50">
        <f t="shared" si="7"/>
        <v>0</v>
      </c>
      <c r="AF42" s="50">
        <f t="shared" si="8"/>
        <v>0</v>
      </c>
      <c r="AG42" s="50">
        <f t="shared" si="9"/>
        <v>0</v>
      </c>
      <c r="AH42" s="50">
        <f t="shared" si="10"/>
        <v>0</v>
      </c>
      <c r="AI42" s="50">
        <f t="shared" si="11"/>
        <v>0</v>
      </c>
      <c r="AJ42" s="50">
        <f t="shared" si="12"/>
        <v>0</v>
      </c>
      <c r="AK42" s="50">
        <f t="shared" si="13"/>
        <v>0</v>
      </c>
      <c r="AL42" s="50">
        <f t="shared" si="14"/>
        <v>0</v>
      </c>
      <c r="AM42" s="50">
        <f t="shared" si="15"/>
        <v>0</v>
      </c>
      <c r="AN42" s="50">
        <f t="shared" si="16"/>
        <v>0</v>
      </c>
      <c r="AO42" s="50" t="b">
        <f t="shared" si="17"/>
        <v>0</v>
      </c>
    </row>
    <row r="43" spans="2:41">
      <c r="B43" s="93"/>
      <c r="C43" s="33">
        <f>_xlfn.XLOOKUP($B43,contract[Social Value Measures],contract[Reporting Frequency])</f>
        <v>0</v>
      </c>
      <c r="D43" s="33" t="str">
        <f>IF($B43="","",_xlfn.XLOOKUP($B43,contract[Social Value Measures],contract[Total Supplier Commitment (Units)],""))</f>
        <v/>
      </c>
      <c r="E43" s="46" t="str">
        <f t="shared" si="2"/>
        <v/>
      </c>
      <c r="F43" s="47" t="str">
        <f t="shared" si="3"/>
        <v/>
      </c>
      <c r="G43" s="48" t="str">
        <f>IFERROR(_xlfn.XLOOKUP($B43,contract[Social Value Measures],contract[Social value proxy 
£])*E43,"")</f>
        <v/>
      </c>
      <c r="H43" s="49"/>
      <c r="I43" s="49"/>
      <c r="J43" s="49"/>
      <c r="K43" s="49"/>
      <c r="L43" s="49"/>
      <c r="M43" s="49"/>
      <c r="N43" s="49"/>
      <c r="O43" s="49"/>
      <c r="P43" s="49"/>
      <c r="Q43" s="49"/>
      <c r="R43" s="49"/>
      <c r="S43" s="49"/>
      <c r="T43" s="49"/>
      <c r="U43" s="33">
        <f>_xlfn.XLOOKUP($B43,contract[Social Value Measures],contract[Units])</f>
        <v>0</v>
      </c>
      <c r="V43" s="48">
        <f>_xlfn.XLOOKUP($B43,contract[Social Value Measures],contract[Social value proxy 
£])</f>
        <v>0</v>
      </c>
      <c r="W43" s="33">
        <f>_xlfn.XLOOKUP($B43,contract[Social Value Measures],contract[Theme])</f>
        <v>0</v>
      </c>
      <c r="X43" s="33">
        <f>_xlfn.XLOOKUP($B43,contract[Social Value Measures],contract[Outcome])</f>
        <v>0</v>
      </c>
      <c r="Y43" s="33">
        <f>_xlfn.XLOOKUP($B43,contract[Social Value Measures],contract[Reference])</f>
        <v>0</v>
      </c>
      <c r="Z43" s="33" t="str">
        <f>IF($B43="","",_xlfn.XLOOKUP($B43,contract[Social Value Measures],contract[Milestones / Comments],""))</f>
        <v/>
      </c>
      <c r="AA43" s="48">
        <f>_xlfn.XLOOKUP($B43,contract[Social Value Measures],contract[Social value proxy 
£ committed])</f>
        <v>0</v>
      </c>
      <c r="AB43" s="50">
        <f t="shared" si="4"/>
        <v>0</v>
      </c>
      <c r="AC43" s="50">
        <f t="shared" si="5"/>
        <v>0</v>
      </c>
      <c r="AD43" s="50">
        <f t="shared" si="6"/>
        <v>0</v>
      </c>
      <c r="AE43" s="50">
        <f t="shared" si="7"/>
        <v>0</v>
      </c>
      <c r="AF43" s="50">
        <f t="shared" si="8"/>
        <v>0</v>
      </c>
      <c r="AG43" s="50">
        <f t="shared" si="9"/>
        <v>0</v>
      </c>
      <c r="AH43" s="50">
        <f t="shared" si="10"/>
        <v>0</v>
      </c>
      <c r="AI43" s="50">
        <f t="shared" si="11"/>
        <v>0</v>
      </c>
      <c r="AJ43" s="50">
        <f t="shared" si="12"/>
        <v>0</v>
      </c>
      <c r="AK43" s="50">
        <f t="shared" si="13"/>
        <v>0</v>
      </c>
      <c r="AL43" s="50">
        <f t="shared" si="14"/>
        <v>0</v>
      </c>
      <c r="AM43" s="50">
        <f t="shared" si="15"/>
        <v>0</v>
      </c>
      <c r="AN43" s="50">
        <f t="shared" si="16"/>
        <v>0</v>
      </c>
      <c r="AO43" s="50" t="b">
        <f t="shared" si="17"/>
        <v>0</v>
      </c>
    </row>
    <row r="44" spans="2:41">
      <c r="B44" s="93"/>
      <c r="C44" s="33">
        <f>_xlfn.XLOOKUP($B44,contract[Social Value Measures],contract[Reporting Frequency])</f>
        <v>0</v>
      </c>
      <c r="D44" s="33" t="str">
        <f>IF($B44="","",_xlfn.XLOOKUP($B44,contract[Social Value Measures],contract[Total Supplier Commitment (Units)],""))</f>
        <v/>
      </c>
      <c r="E44" s="46" t="str">
        <f t="shared" si="2"/>
        <v/>
      </c>
      <c r="F44" s="47" t="str">
        <f t="shared" si="3"/>
        <v/>
      </c>
      <c r="G44" s="48" t="str">
        <f>IFERROR(_xlfn.XLOOKUP($B44,contract[Social Value Measures],contract[Social value proxy 
£])*E44,"")</f>
        <v/>
      </c>
      <c r="H44" s="49"/>
      <c r="I44" s="49"/>
      <c r="J44" s="49"/>
      <c r="K44" s="49"/>
      <c r="L44" s="49"/>
      <c r="M44" s="49"/>
      <c r="N44" s="49"/>
      <c r="O44" s="49"/>
      <c r="P44" s="49"/>
      <c r="Q44" s="49"/>
      <c r="R44" s="49"/>
      <c r="S44" s="49"/>
      <c r="T44" s="49"/>
      <c r="U44" s="33">
        <f>_xlfn.XLOOKUP($B44,contract[Social Value Measures],contract[Units])</f>
        <v>0</v>
      </c>
      <c r="V44" s="48">
        <f>_xlfn.XLOOKUP($B44,contract[Social Value Measures],contract[Social value proxy 
£])</f>
        <v>0</v>
      </c>
      <c r="W44" s="33">
        <f>_xlfn.XLOOKUP($B44,contract[Social Value Measures],contract[Theme])</f>
        <v>0</v>
      </c>
      <c r="X44" s="33">
        <f>_xlfn.XLOOKUP($B44,contract[Social Value Measures],contract[Outcome])</f>
        <v>0</v>
      </c>
      <c r="Y44" s="33">
        <f>_xlfn.XLOOKUP($B44,contract[Social Value Measures],contract[Reference])</f>
        <v>0</v>
      </c>
      <c r="Z44" s="33" t="str">
        <f>IF($B44="","",_xlfn.XLOOKUP($B44,contract[Social Value Measures],contract[Milestones / Comments],""))</f>
        <v/>
      </c>
      <c r="AA44" s="48">
        <f>_xlfn.XLOOKUP($B44,contract[Social Value Measures],contract[Social value proxy 
£ committed])</f>
        <v>0</v>
      </c>
      <c r="AB44" s="50">
        <f t="shared" si="4"/>
        <v>0</v>
      </c>
      <c r="AC44" s="50">
        <f t="shared" si="5"/>
        <v>0</v>
      </c>
      <c r="AD44" s="50">
        <f t="shared" si="6"/>
        <v>0</v>
      </c>
      <c r="AE44" s="50">
        <f t="shared" si="7"/>
        <v>0</v>
      </c>
      <c r="AF44" s="50">
        <f t="shared" si="8"/>
        <v>0</v>
      </c>
      <c r="AG44" s="50">
        <f t="shared" si="9"/>
        <v>0</v>
      </c>
      <c r="AH44" s="50">
        <f t="shared" si="10"/>
        <v>0</v>
      </c>
      <c r="AI44" s="50">
        <f t="shared" si="11"/>
        <v>0</v>
      </c>
      <c r="AJ44" s="50">
        <f t="shared" si="12"/>
        <v>0</v>
      </c>
      <c r="AK44" s="50">
        <f t="shared" si="13"/>
        <v>0</v>
      </c>
      <c r="AL44" s="50">
        <f t="shared" si="14"/>
        <v>0</v>
      </c>
      <c r="AM44" s="50">
        <f t="shared" si="15"/>
        <v>0</v>
      </c>
      <c r="AN44" s="50">
        <f t="shared" si="16"/>
        <v>0</v>
      </c>
      <c r="AO44" s="50" t="b">
        <f t="shared" si="17"/>
        <v>0</v>
      </c>
    </row>
    <row r="45" spans="2:41">
      <c r="B45" s="93"/>
      <c r="C45" s="33">
        <f>_xlfn.XLOOKUP($B45,contract[Social Value Measures],contract[Reporting Frequency])</f>
        <v>0</v>
      </c>
      <c r="D45" s="33" t="str">
        <f>IF($B45="","",_xlfn.XLOOKUP($B45,contract[Social Value Measures],contract[Total Supplier Commitment (Units)],""))</f>
        <v/>
      </c>
      <c r="E45" s="46" t="str">
        <f t="shared" si="2"/>
        <v/>
      </c>
      <c r="F45" s="47" t="str">
        <f t="shared" si="3"/>
        <v/>
      </c>
      <c r="G45" s="48" t="str">
        <f>IFERROR(_xlfn.XLOOKUP($B45,contract[Social Value Measures],contract[Social value proxy 
£])*E45,"")</f>
        <v/>
      </c>
      <c r="H45" s="49"/>
      <c r="I45" s="49"/>
      <c r="J45" s="49"/>
      <c r="K45" s="49"/>
      <c r="L45" s="49"/>
      <c r="M45" s="49"/>
      <c r="N45" s="49"/>
      <c r="O45" s="49"/>
      <c r="P45" s="49"/>
      <c r="Q45" s="49"/>
      <c r="R45" s="49"/>
      <c r="S45" s="49"/>
      <c r="T45" s="49"/>
      <c r="U45" s="33">
        <f>_xlfn.XLOOKUP($B45,contract[Social Value Measures],contract[Units])</f>
        <v>0</v>
      </c>
      <c r="V45" s="48">
        <f>_xlfn.XLOOKUP($B45,contract[Social Value Measures],contract[Social value proxy 
£])</f>
        <v>0</v>
      </c>
      <c r="W45" s="33">
        <f>_xlfn.XLOOKUP($B45,contract[Social Value Measures],contract[Theme])</f>
        <v>0</v>
      </c>
      <c r="X45" s="33">
        <f>_xlfn.XLOOKUP($B45,contract[Social Value Measures],contract[Outcome])</f>
        <v>0</v>
      </c>
      <c r="Y45" s="33">
        <f>_xlfn.XLOOKUP($B45,contract[Social Value Measures],contract[Reference])</f>
        <v>0</v>
      </c>
      <c r="Z45" s="33" t="str">
        <f>IF($B45="","",_xlfn.XLOOKUP($B45,contract[Social Value Measures],contract[Milestones / Comments],""))</f>
        <v/>
      </c>
      <c r="AA45" s="48">
        <f>_xlfn.XLOOKUP($B45,contract[Social Value Measures],contract[Social value proxy 
£ committed])</f>
        <v>0</v>
      </c>
      <c r="AB45" s="50">
        <f t="shared" si="4"/>
        <v>0</v>
      </c>
      <c r="AC45" s="50">
        <f t="shared" si="5"/>
        <v>0</v>
      </c>
      <c r="AD45" s="50">
        <f t="shared" si="6"/>
        <v>0</v>
      </c>
      <c r="AE45" s="50">
        <f t="shared" si="7"/>
        <v>0</v>
      </c>
      <c r="AF45" s="50">
        <f t="shared" si="8"/>
        <v>0</v>
      </c>
      <c r="AG45" s="50">
        <f t="shared" si="9"/>
        <v>0</v>
      </c>
      <c r="AH45" s="50">
        <f t="shared" si="10"/>
        <v>0</v>
      </c>
      <c r="AI45" s="50">
        <f t="shared" si="11"/>
        <v>0</v>
      </c>
      <c r="AJ45" s="50">
        <f t="shared" si="12"/>
        <v>0</v>
      </c>
      <c r="AK45" s="50">
        <f t="shared" si="13"/>
        <v>0</v>
      </c>
      <c r="AL45" s="50">
        <f t="shared" si="14"/>
        <v>0</v>
      </c>
      <c r="AM45" s="50">
        <f t="shared" si="15"/>
        <v>0</v>
      </c>
      <c r="AN45" s="50">
        <f t="shared" si="16"/>
        <v>0</v>
      </c>
      <c r="AO45" s="50" t="b">
        <f t="shared" si="17"/>
        <v>0</v>
      </c>
    </row>
    <row r="46" spans="2:41">
      <c r="B46" s="93"/>
      <c r="C46" s="33">
        <f>_xlfn.XLOOKUP($B46,contract[Social Value Measures],contract[Reporting Frequency])</f>
        <v>0</v>
      </c>
      <c r="D46" s="33" t="str">
        <f>IF($B46="","",_xlfn.XLOOKUP($B46,contract[Social Value Measures],contract[Total Supplier Commitment (Units)],""))</f>
        <v/>
      </c>
      <c r="E46" s="46" t="str">
        <f t="shared" si="2"/>
        <v/>
      </c>
      <c r="F46" s="47" t="str">
        <f t="shared" si="3"/>
        <v/>
      </c>
      <c r="G46" s="48" t="str">
        <f>IFERROR(_xlfn.XLOOKUP($B46,contract[Social Value Measures],contract[Social value proxy 
£])*E46,"")</f>
        <v/>
      </c>
      <c r="H46" s="49"/>
      <c r="I46" s="49"/>
      <c r="J46" s="49"/>
      <c r="K46" s="49"/>
      <c r="L46" s="49"/>
      <c r="M46" s="49"/>
      <c r="N46" s="49"/>
      <c r="O46" s="49"/>
      <c r="P46" s="49"/>
      <c r="Q46" s="49"/>
      <c r="R46" s="49"/>
      <c r="S46" s="49"/>
      <c r="T46" s="49"/>
      <c r="U46" s="33">
        <f>_xlfn.XLOOKUP($B46,contract[Social Value Measures],contract[Units])</f>
        <v>0</v>
      </c>
      <c r="V46" s="48">
        <f>_xlfn.XLOOKUP($B46,contract[Social Value Measures],contract[Social value proxy 
£])</f>
        <v>0</v>
      </c>
      <c r="W46" s="33">
        <f>_xlfn.XLOOKUP($B46,contract[Social Value Measures],contract[Theme])</f>
        <v>0</v>
      </c>
      <c r="X46" s="33">
        <f>_xlfn.XLOOKUP($B46,contract[Social Value Measures],contract[Outcome])</f>
        <v>0</v>
      </c>
      <c r="Y46" s="33">
        <f>_xlfn.XLOOKUP($B46,contract[Social Value Measures],contract[Reference])</f>
        <v>0</v>
      </c>
      <c r="Z46" s="33" t="str">
        <f>IF($B46="","",_xlfn.XLOOKUP($B46,contract[Social Value Measures],contract[Milestones / Comments],""))</f>
        <v/>
      </c>
      <c r="AA46" s="48">
        <f>_xlfn.XLOOKUP($B46,contract[Social Value Measures],contract[Social value proxy 
£ committed])</f>
        <v>0</v>
      </c>
      <c r="AB46" s="50">
        <f t="shared" si="4"/>
        <v>0</v>
      </c>
      <c r="AC46" s="50">
        <f t="shared" si="5"/>
        <v>0</v>
      </c>
      <c r="AD46" s="50">
        <f t="shared" si="6"/>
        <v>0</v>
      </c>
      <c r="AE46" s="50">
        <f t="shared" si="7"/>
        <v>0</v>
      </c>
      <c r="AF46" s="50">
        <f t="shared" si="8"/>
        <v>0</v>
      </c>
      <c r="AG46" s="50">
        <f t="shared" si="9"/>
        <v>0</v>
      </c>
      <c r="AH46" s="50">
        <f t="shared" si="10"/>
        <v>0</v>
      </c>
      <c r="AI46" s="50">
        <f t="shared" si="11"/>
        <v>0</v>
      </c>
      <c r="AJ46" s="50">
        <f t="shared" si="12"/>
        <v>0</v>
      </c>
      <c r="AK46" s="50">
        <f t="shared" si="13"/>
        <v>0</v>
      </c>
      <c r="AL46" s="50">
        <f t="shared" si="14"/>
        <v>0</v>
      </c>
      <c r="AM46" s="50">
        <f t="shared" si="15"/>
        <v>0</v>
      </c>
      <c r="AN46" s="50">
        <f t="shared" si="16"/>
        <v>0</v>
      </c>
      <c r="AO46" s="50" t="b">
        <f t="shared" si="17"/>
        <v>0</v>
      </c>
    </row>
    <row r="47" spans="2:41">
      <c r="B47" s="93"/>
      <c r="C47" s="33">
        <f>_xlfn.XLOOKUP($B47,contract[Social Value Measures],contract[Reporting Frequency])</f>
        <v>0</v>
      </c>
      <c r="D47" s="33" t="str">
        <f>IF($B47="","",_xlfn.XLOOKUP($B47,contract[Social Value Measures],contract[Total Supplier Commitment (Units)],""))</f>
        <v/>
      </c>
      <c r="E47" s="46" t="str">
        <f t="shared" si="2"/>
        <v/>
      </c>
      <c r="F47" s="47" t="str">
        <f t="shared" si="3"/>
        <v/>
      </c>
      <c r="G47" s="48" t="str">
        <f>IFERROR(_xlfn.XLOOKUP($B47,contract[Social Value Measures],contract[Social value proxy 
£])*E47,"")</f>
        <v/>
      </c>
      <c r="H47" s="49"/>
      <c r="I47" s="49"/>
      <c r="J47" s="49"/>
      <c r="K47" s="49"/>
      <c r="L47" s="49"/>
      <c r="M47" s="49"/>
      <c r="N47" s="49"/>
      <c r="O47" s="49"/>
      <c r="P47" s="49"/>
      <c r="Q47" s="49"/>
      <c r="R47" s="49"/>
      <c r="S47" s="49"/>
      <c r="T47" s="49"/>
      <c r="U47" s="33">
        <f>_xlfn.XLOOKUP($B47,contract[Social Value Measures],contract[Units])</f>
        <v>0</v>
      </c>
      <c r="V47" s="48">
        <f>_xlfn.XLOOKUP($B47,contract[Social Value Measures],contract[Social value proxy 
£])</f>
        <v>0</v>
      </c>
      <c r="W47" s="33">
        <f>_xlfn.XLOOKUP($B47,contract[Social Value Measures],contract[Theme])</f>
        <v>0</v>
      </c>
      <c r="X47" s="33">
        <f>_xlfn.XLOOKUP($B47,contract[Social Value Measures],contract[Outcome])</f>
        <v>0</v>
      </c>
      <c r="Y47" s="33">
        <f>_xlfn.XLOOKUP($B47,contract[Social Value Measures],contract[Reference])</f>
        <v>0</v>
      </c>
      <c r="Z47" s="33" t="str">
        <f>IF($B47="","",_xlfn.XLOOKUP($B47,contract[Social Value Measures],contract[Milestones / Comments],""))</f>
        <v/>
      </c>
      <c r="AA47" s="48">
        <f>_xlfn.XLOOKUP($B47,contract[Social Value Measures],contract[Social value proxy 
£ committed])</f>
        <v>0</v>
      </c>
      <c r="AB47" s="50">
        <f t="shared" si="4"/>
        <v>0</v>
      </c>
      <c r="AC47" s="50">
        <f t="shared" si="5"/>
        <v>0</v>
      </c>
      <c r="AD47" s="50">
        <f t="shared" si="6"/>
        <v>0</v>
      </c>
      <c r="AE47" s="50">
        <f t="shared" si="7"/>
        <v>0</v>
      </c>
      <c r="AF47" s="50">
        <f t="shared" si="8"/>
        <v>0</v>
      </c>
      <c r="AG47" s="50">
        <f t="shared" si="9"/>
        <v>0</v>
      </c>
      <c r="AH47" s="50">
        <f t="shared" si="10"/>
        <v>0</v>
      </c>
      <c r="AI47" s="50">
        <f t="shared" si="11"/>
        <v>0</v>
      </c>
      <c r="AJ47" s="50">
        <f t="shared" si="12"/>
        <v>0</v>
      </c>
      <c r="AK47" s="50">
        <f t="shared" si="13"/>
        <v>0</v>
      </c>
      <c r="AL47" s="50">
        <f t="shared" si="14"/>
        <v>0</v>
      </c>
      <c r="AM47" s="50">
        <f t="shared" si="15"/>
        <v>0</v>
      </c>
      <c r="AN47" s="50">
        <f t="shared" si="16"/>
        <v>0</v>
      </c>
      <c r="AO47" s="50" t="b">
        <f t="shared" si="17"/>
        <v>0</v>
      </c>
    </row>
    <row r="48" spans="2:41">
      <c r="B48" s="93"/>
      <c r="C48" s="33">
        <f>_xlfn.XLOOKUP($B48,contract[Social Value Measures],contract[Reporting Frequency])</f>
        <v>0</v>
      </c>
      <c r="D48" s="33" t="str">
        <f>IF($B48="","",_xlfn.XLOOKUP($B48,contract[Social Value Measures],contract[Total Supplier Commitment (Units)],""))</f>
        <v/>
      </c>
      <c r="E48" s="46" t="str">
        <f t="shared" si="2"/>
        <v/>
      </c>
      <c r="F48" s="47" t="str">
        <f t="shared" si="3"/>
        <v/>
      </c>
      <c r="G48" s="48" t="str">
        <f>IFERROR(_xlfn.XLOOKUP($B48,contract[Social Value Measures],contract[Social value proxy 
£])*E48,"")</f>
        <v/>
      </c>
      <c r="H48" s="49"/>
      <c r="I48" s="49"/>
      <c r="J48" s="49"/>
      <c r="K48" s="49"/>
      <c r="L48" s="49"/>
      <c r="M48" s="49"/>
      <c r="N48" s="49"/>
      <c r="O48" s="49"/>
      <c r="P48" s="49"/>
      <c r="Q48" s="49"/>
      <c r="R48" s="49"/>
      <c r="S48" s="49"/>
      <c r="T48" s="49"/>
      <c r="U48" s="33">
        <f>_xlfn.XLOOKUP($B48,contract[Social Value Measures],contract[Units])</f>
        <v>0</v>
      </c>
      <c r="V48" s="48">
        <f>_xlfn.XLOOKUP($B48,contract[Social Value Measures],contract[Social value proxy 
£])</f>
        <v>0</v>
      </c>
      <c r="W48" s="33">
        <f>_xlfn.XLOOKUP($B48,contract[Social Value Measures],contract[Theme])</f>
        <v>0</v>
      </c>
      <c r="X48" s="33">
        <f>_xlfn.XLOOKUP($B48,contract[Social Value Measures],contract[Outcome])</f>
        <v>0</v>
      </c>
      <c r="Y48" s="33">
        <f>_xlfn.XLOOKUP($B48,contract[Social Value Measures],contract[Reference])</f>
        <v>0</v>
      </c>
      <c r="Z48" s="33" t="str">
        <f>IF($B48="","",_xlfn.XLOOKUP($B48,contract[Social Value Measures],contract[Milestones / Comments],""))</f>
        <v/>
      </c>
      <c r="AA48" s="48">
        <f>_xlfn.XLOOKUP($B48,contract[Social Value Measures],contract[Social value proxy 
£ committed])</f>
        <v>0</v>
      </c>
      <c r="AB48" s="50">
        <f t="shared" si="4"/>
        <v>0</v>
      </c>
      <c r="AC48" s="50">
        <f t="shared" si="5"/>
        <v>0</v>
      </c>
      <c r="AD48" s="50">
        <f t="shared" si="6"/>
        <v>0</v>
      </c>
      <c r="AE48" s="50">
        <f t="shared" si="7"/>
        <v>0</v>
      </c>
      <c r="AF48" s="50">
        <f t="shared" si="8"/>
        <v>0</v>
      </c>
      <c r="AG48" s="50">
        <f t="shared" si="9"/>
        <v>0</v>
      </c>
      <c r="AH48" s="50">
        <f t="shared" si="10"/>
        <v>0</v>
      </c>
      <c r="AI48" s="50">
        <f t="shared" si="11"/>
        <v>0</v>
      </c>
      <c r="AJ48" s="50">
        <f t="shared" si="12"/>
        <v>0</v>
      </c>
      <c r="AK48" s="50">
        <f t="shared" si="13"/>
        <v>0</v>
      </c>
      <c r="AL48" s="50">
        <f t="shared" si="14"/>
        <v>0</v>
      </c>
      <c r="AM48" s="50">
        <f t="shared" si="15"/>
        <v>0</v>
      </c>
      <c r="AN48" s="50">
        <f t="shared" si="16"/>
        <v>0</v>
      </c>
      <c r="AO48" s="50" t="b">
        <f t="shared" si="17"/>
        <v>0</v>
      </c>
    </row>
    <row r="49" spans="2:41">
      <c r="B49" s="93"/>
      <c r="C49" s="33">
        <f>_xlfn.XLOOKUP($B49,contract[Social Value Measures],contract[Reporting Frequency])</f>
        <v>0</v>
      </c>
      <c r="D49" s="33" t="str">
        <f>IF($B49="","",_xlfn.XLOOKUP($B49,contract[Social Value Measures],contract[Total Supplier Commitment (Units)],""))</f>
        <v/>
      </c>
      <c r="E49" s="46" t="str">
        <f t="shared" si="2"/>
        <v/>
      </c>
      <c r="F49" s="47" t="str">
        <f t="shared" si="3"/>
        <v/>
      </c>
      <c r="G49" s="48" t="str">
        <f>IFERROR(_xlfn.XLOOKUP($B49,contract[Social Value Measures],contract[Social value proxy 
£])*E49,"")</f>
        <v/>
      </c>
      <c r="H49" s="49"/>
      <c r="I49" s="49"/>
      <c r="J49" s="49"/>
      <c r="K49" s="49"/>
      <c r="L49" s="49"/>
      <c r="M49" s="49"/>
      <c r="N49" s="49"/>
      <c r="O49" s="49"/>
      <c r="P49" s="49"/>
      <c r="Q49" s="49"/>
      <c r="R49" s="49"/>
      <c r="S49" s="49"/>
      <c r="T49" s="49"/>
      <c r="U49" s="33">
        <f>_xlfn.XLOOKUP($B49,contract[Social Value Measures],contract[Units])</f>
        <v>0</v>
      </c>
      <c r="V49" s="48">
        <f>_xlfn.XLOOKUP($B49,contract[Social Value Measures],contract[Social value proxy 
£])</f>
        <v>0</v>
      </c>
      <c r="W49" s="33">
        <f>_xlfn.XLOOKUP($B49,contract[Social Value Measures],contract[Theme])</f>
        <v>0</v>
      </c>
      <c r="X49" s="33">
        <f>_xlfn.XLOOKUP($B49,contract[Social Value Measures],contract[Outcome])</f>
        <v>0</v>
      </c>
      <c r="Y49" s="33">
        <f>_xlfn.XLOOKUP($B49,contract[Social Value Measures],contract[Reference])</f>
        <v>0</v>
      </c>
      <c r="Z49" s="33" t="str">
        <f>IF($B49="","",_xlfn.XLOOKUP($B49,contract[Social Value Measures],contract[Milestones / Comments],""))</f>
        <v/>
      </c>
      <c r="AA49" s="48">
        <f>_xlfn.XLOOKUP($B49,contract[Social Value Measures],contract[Social value proxy 
£ committed])</f>
        <v>0</v>
      </c>
      <c r="AB49" s="50">
        <f t="shared" si="4"/>
        <v>0</v>
      </c>
      <c r="AC49" s="50">
        <f t="shared" si="5"/>
        <v>0</v>
      </c>
      <c r="AD49" s="50">
        <f t="shared" si="6"/>
        <v>0</v>
      </c>
      <c r="AE49" s="50">
        <f t="shared" si="7"/>
        <v>0</v>
      </c>
      <c r="AF49" s="50">
        <f t="shared" si="8"/>
        <v>0</v>
      </c>
      <c r="AG49" s="50">
        <f t="shared" si="9"/>
        <v>0</v>
      </c>
      <c r="AH49" s="50">
        <f t="shared" si="10"/>
        <v>0</v>
      </c>
      <c r="AI49" s="50">
        <f t="shared" si="11"/>
        <v>0</v>
      </c>
      <c r="AJ49" s="50">
        <f t="shared" si="12"/>
        <v>0</v>
      </c>
      <c r="AK49" s="50">
        <f t="shared" si="13"/>
        <v>0</v>
      </c>
      <c r="AL49" s="50">
        <f t="shared" si="14"/>
        <v>0</v>
      </c>
      <c r="AM49" s="50">
        <f t="shared" si="15"/>
        <v>0</v>
      </c>
      <c r="AN49" s="50">
        <f t="shared" si="16"/>
        <v>0</v>
      </c>
      <c r="AO49" s="50" t="b">
        <f t="shared" si="17"/>
        <v>0</v>
      </c>
    </row>
    <row r="50" spans="2:41">
      <c r="B50" s="93"/>
      <c r="C50" s="33">
        <f>_xlfn.XLOOKUP($B50,contract[Social Value Measures],contract[Reporting Frequency])</f>
        <v>0</v>
      </c>
      <c r="D50" s="33" t="str">
        <f>IF($B50="","",_xlfn.XLOOKUP($B50,contract[Social Value Measures],contract[Total Supplier Commitment (Units)],""))</f>
        <v/>
      </c>
      <c r="E50" s="46" t="str">
        <f t="shared" si="2"/>
        <v/>
      </c>
      <c r="F50" s="47" t="str">
        <f t="shared" si="3"/>
        <v/>
      </c>
      <c r="G50" s="48" t="str">
        <f>IFERROR(_xlfn.XLOOKUP($B50,contract[Social Value Measures],contract[Social value proxy 
£])*E50,"")</f>
        <v/>
      </c>
      <c r="H50" s="49"/>
      <c r="I50" s="49"/>
      <c r="J50" s="49"/>
      <c r="K50" s="49"/>
      <c r="L50" s="49"/>
      <c r="M50" s="49"/>
      <c r="N50" s="49"/>
      <c r="O50" s="49"/>
      <c r="P50" s="49"/>
      <c r="Q50" s="49"/>
      <c r="R50" s="49"/>
      <c r="S50" s="49"/>
      <c r="T50" s="49"/>
      <c r="U50" s="33">
        <f>_xlfn.XLOOKUP($B50,contract[Social Value Measures],contract[Units])</f>
        <v>0</v>
      </c>
      <c r="V50" s="48">
        <f>_xlfn.XLOOKUP($B50,contract[Social Value Measures],contract[Social value proxy 
£])</f>
        <v>0</v>
      </c>
      <c r="W50" s="33">
        <f>_xlfn.XLOOKUP($B50,contract[Social Value Measures],contract[Theme])</f>
        <v>0</v>
      </c>
      <c r="X50" s="33">
        <f>_xlfn.XLOOKUP($B50,contract[Social Value Measures],contract[Outcome])</f>
        <v>0</v>
      </c>
      <c r="Y50" s="33">
        <f>_xlfn.XLOOKUP($B50,contract[Social Value Measures],contract[Reference])</f>
        <v>0</v>
      </c>
      <c r="Z50" s="33" t="str">
        <f>IF($B50="","",_xlfn.XLOOKUP($B50,contract[Social Value Measures],contract[Milestones / Comments],""))</f>
        <v/>
      </c>
      <c r="AA50" s="48">
        <f>_xlfn.XLOOKUP($B50,contract[Social Value Measures],contract[Social value proxy 
£ committed])</f>
        <v>0</v>
      </c>
      <c r="AB50" s="50">
        <f t="shared" si="4"/>
        <v>0</v>
      </c>
      <c r="AC50" s="50">
        <f t="shared" si="5"/>
        <v>0</v>
      </c>
      <c r="AD50" s="50">
        <f t="shared" si="6"/>
        <v>0</v>
      </c>
      <c r="AE50" s="50">
        <f t="shared" si="7"/>
        <v>0</v>
      </c>
      <c r="AF50" s="50">
        <f t="shared" si="8"/>
        <v>0</v>
      </c>
      <c r="AG50" s="50">
        <f t="shared" si="9"/>
        <v>0</v>
      </c>
      <c r="AH50" s="50">
        <f t="shared" si="10"/>
        <v>0</v>
      </c>
      <c r="AI50" s="50">
        <f t="shared" si="11"/>
        <v>0</v>
      </c>
      <c r="AJ50" s="50">
        <f t="shared" si="12"/>
        <v>0</v>
      </c>
      <c r="AK50" s="50">
        <f t="shared" si="13"/>
        <v>0</v>
      </c>
      <c r="AL50" s="50">
        <f t="shared" si="14"/>
        <v>0</v>
      </c>
      <c r="AM50" s="50">
        <f t="shared" si="15"/>
        <v>0</v>
      </c>
      <c r="AN50" s="50">
        <f t="shared" si="16"/>
        <v>0</v>
      </c>
      <c r="AO50" s="50" t="b">
        <f t="shared" si="17"/>
        <v>0</v>
      </c>
    </row>
    <row r="51" spans="2:41">
      <c r="B51" s="93"/>
      <c r="C51" s="33">
        <f>_xlfn.XLOOKUP($B51,contract[Social Value Measures],contract[Reporting Frequency])</f>
        <v>0</v>
      </c>
      <c r="D51" s="33" t="str">
        <f>IF($B51="","",_xlfn.XLOOKUP($B51,contract[Social Value Measures],contract[Total Supplier Commitment (Units)],""))</f>
        <v/>
      </c>
      <c r="E51" s="46" t="str">
        <f t="shared" si="2"/>
        <v/>
      </c>
      <c r="F51" s="47" t="str">
        <f t="shared" si="3"/>
        <v/>
      </c>
      <c r="G51" s="48" t="str">
        <f>IFERROR(_xlfn.XLOOKUP($B51,contract[Social Value Measures],contract[Social value proxy 
£])*E51,"")</f>
        <v/>
      </c>
      <c r="H51" s="49"/>
      <c r="I51" s="49"/>
      <c r="J51" s="49"/>
      <c r="K51" s="49"/>
      <c r="L51" s="49"/>
      <c r="M51" s="49"/>
      <c r="N51" s="49"/>
      <c r="O51" s="49"/>
      <c r="P51" s="49"/>
      <c r="Q51" s="49"/>
      <c r="R51" s="49"/>
      <c r="S51" s="49"/>
      <c r="T51" s="49"/>
      <c r="U51" s="33">
        <f>_xlfn.XLOOKUP($B51,contract[Social Value Measures],contract[Units])</f>
        <v>0</v>
      </c>
      <c r="V51" s="48">
        <f>_xlfn.XLOOKUP($B51,contract[Social Value Measures],contract[Social value proxy 
£])</f>
        <v>0</v>
      </c>
      <c r="W51" s="33">
        <f>_xlfn.XLOOKUP($B51,contract[Social Value Measures],contract[Theme])</f>
        <v>0</v>
      </c>
      <c r="X51" s="33">
        <f>_xlfn.XLOOKUP($B51,contract[Social Value Measures],contract[Outcome])</f>
        <v>0</v>
      </c>
      <c r="Y51" s="33">
        <f>_xlfn.XLOOKUP($B51,contract[Social Value Measures],contract[Reference])</f>
        <v>0</v>
      </c>
      <c r="Z51" s="33" t="str">
        <f>IF($B51="","",_xlfn.XLOOKUP($B51,contract[Social Value Measures],contract[Milestones / Comments],""))</f>
        <v/>
      </c>
      <c r="AA51" s="48">
        <f>_xlfn.XLOOKUP($B51,contract[Social Value Measures],contract[Social value proxy 
£ committed])</f>
        <v>0</v>
      </c>
      <c r="AB51" s="50">
        <f t="shared" si="4"/>
        <v>0</v>
      </c>
      <c r="AC51" s="50">
        <f t="shared" si="5"/>
        <v>0</v>
      </c>
      <c r="AD51" s="50">
        <f t="shared" si="6"/>
        <v>0</v>
      </c>
      <c r="AE51" s="50">
        <f t="shared" si="7"/>
        <v>0</v>
      </c>
      <c r="AF51" s="50">
        <f t="shared" si="8"/>
        <v>0</v>
      </c>
      <c r="AG51" s="50">
        <f t="shared" si="9"/>
        <v>0</v>
      </c>
      <c r="AH51" s="50">
        <f t="shared" si="10"/>
        <v>0</v>
      </c>
      <c r="AI51" s="50">
        <f t="shared" si="11"/>
        <v>0</v>
      </c>
      <c r="AJ51" s="50">
        <f t="shared" si="12"/>
        <v>0</v>
      </c>
      <c r="AK51" s="50">
        <f t="shared" si="13"/>
        <v>0</v>
      </c>
      <c r="AL51" s="50">
        <f t="shared" si="14"/>
        <v>0</v>
      </c>
      <c r="AM51" s="50">
        <f t="shared" si="15"/>
        <v>0</v>
      </c>
      <c r="AN51" s="50">
        <f t="shared" si="16"/>
        <v>0</v>
      </c>
      <c r="AO51" s="50" t="b">
        <f t="shared" si="17"/>
        <v>0</v>
      </c>
    </row>
    <row r="52" spans="2:41">
      <c r="B52" s="93"/>
      <c r="C52" s="33">
        <f>_xlfn.XLOOKUP($B52,contract[Social Value Measures],contract[Reporting Frequency])</f>
        <v>0</v>
      </c>
      <c r="D52" s="33" t="str">
        <f>IF($B52="","",_xlfn.XLOOKUP($B52,contract[Social Value Measures],contract[Total Supplier Commitment (Units)],""))</f>
        <v/>
      </c>
      <c r="E52" s="46" t="str">
        <f t="shared" si="2"/>
        <v/>
      </c>
      <c r="F52" s="47" t="str">
        <f t="shared" si="3"/>
        <v/>
      </c>
      <c r="G52" s="48" t="str">
        <f>IFERROR(_xlfn.XLOOKUP($B52,contract[Social Value Measures],contract[Social value proxy 
£])*E52,"")</f>
        <v/>
      </c>
      <c r="H52" s="49"/>
      <c r="I52" s="49"/>
      <c r="J52" s="49"/>
      <c r="K52" s="49"/>
      <c r="L52" s="49"/>
      <c r="M52" s="49"/>
      <c r="N52" s="49"/>
      <c r="O52" s="49"/>
      <c r="P52" s="49"/>
      <c r="Q52" s="49"/>
      <c r="R52" s="49"/>
      <c r="S52" s="49"/>
      <c r="T52" s="49"/>
      <c r="U52" s="33">
        <f>_xlfn.XLOOKUP($B52,contract[Social Value Measures],contract[Units])</f>
        <v>0</v>
      </c>
      <c r="V52" s="48">
        <f>_xlfn.XLOOKUP($B52,contract[Social Value Measures],contract[Social value proxy 
£])</f>
        <v>0</v>
      </c>
      <c r="W52" s="33">
        <f>_xlfn.XLOOKUP($B52,contract[Social Value Measures],contract[Theme])</f>
        <v>0</v>
      </c>
      <c r="X52" s="33">
        <f>_xlfn.XLOOKUP($B52,contract[Social Value Measures],contract[Outcome])</f>
        <v>0</v>
      </c>
      <c r="Y52" s="33">
        <f>_xlfn.XLOOKUP($B52,contract[Social Value Measures],contract[Reference])</f>
        <v>0</v>
      </c>
      <c r="Z52" s="33" t="str">
        <f>IF($B52="","",_xlfn.XLOOKUP($B52,contract[Social Value Measures],contract[Milestones / Comments],""))</f>
        <v/>
      </c>
      <c r="AA52" s="48">
        <f>_xlfn.XLOOKUP($B52,contract[Social Value Measures],contract[Social value proxy 
£ committed])</f>
        <v>0</v>
      </c>
      <c r="AB52" s="50">
        <f t="shared" si="4"/>
        <v>0</v>
      </c>
      <c r="AC52" s="50">
        <f t="shared" si="5"/>
        <v>0</v>
      </c>
      <c r="AD52" s="50">
        <f t="shared" si="6"/>
        <v>0</v>
      </c>
      <c r="AE52" s="50">
        <f t="shared" si="7"/>
        <v>0</v>
      </c>
      <c r="AF52" s="50">
        <f t="shared" si="8"/>
        <v>0</v>
      </c>
      <c r="AG52" s="50">
        <f t="shared" si="9"/>
        <v>0</v>
      </c>
      <c r="AH52" s="50">
        <f t="shared" si="10"/>
        <v>0</v>
      </c>
      <c r="AI52" s="50">
        <f t="shared" si="11"/>
        <v>0</v>
      </c>
      <c r="AJ52" s="50">
        <f t="shared" si="12"/>
        <v>0</v>
      </c>
      <c r="AK52" s="50">
        <f t="shared" si="13"/>
        <v>0</v>
      </c>
      <c r="AL52" s="50">
        <f t="shared" si="14"/>
        <v>0</v>
      </c>
      <c r="AM52" s="50">
        <f t="shared" si="15"/>
        <v>0</v>
      </c>
      <c r="AN52" s="50">
        <f t="shared" si="16"/>
        <v>0</v>
      </c>
      <c r="AO52" s="50" t="b">
        <f t="shared" si="17"/>
        <v>0</v>
      </c>
    </row>
    <row r="53" spans="2:41">
      <c r="B53" s="93"/>
      <c r="C53" s="33">
        <f>_xlfn.XLOOKUP($B53,contract[Social Value Measures],contract[Reporting Frequency])</f>
        <v>0</v>
      </c>
      <c r="D53" s="33" t="str">
        <f>IF($B53="","",_xlfn.XLOOKUP($B53,contract[Social Value Measures],contract[Total Supplier Commitment (Units)],""))</f>
        <v/>
      </c>
      <c r="E53" s="46" t="str">
        <f t="shared" si="2"/>
        <v/>
      </c>
      <c r="F53" s="47" t="str">
        <f t="shared" si="3"/>
        <v/>
      </c>
      <c r="G53" s="48" t="str">
        <f>IFERROR(_xlfn.XLOOKUP($B53,contract[Social Value Measures],contract[Social value proxy 
£])*E53,"")</f>
        <v/>
      </c>
      <c r="H53" s="49"/>
      <c r="I53" s="49"/>
      <c r="J53" s="49"/>
      <c r="K53" s="49"/>
      <c r="L53" s="49"/>
      <c r="M53" s="49"/>
      <c r="N53" s="49"/>
      <c r="O53" s="49"/>
      <c r="P53" s="49"/>
      <c r="Q53" s="49"/>
      <c r="R53" s="49"/>
      <c r="S53" s="49"/>
      <c r="T53" s="49"/>
      <c r="U53" s="33">
        <f>_xlfn.XLOOKUP($B53,contract[Social Value Measures],contract[Units])</f>
        <v>0</v>
      </c>
      <c r="V53" s="48">
        <f>_xlfn.XLOOKUP($B53,contract[Social Value Measures],contract[Social value proxy 
£])</f>
        <v>0</v>
      </c>
      <c r="W53" s="33">
        <f>_xlfn.XLOOKUP($B53,contract[Social Value Measures],contract[Theme])</f>
        <v>0</v>
      </c>
      <c r="X53" s="33">
        <f>_xlfn.XLOOKUP($B53,contract[Social Value Measures],contract[Outcome])</f>
        <v>0</v>
      </c>
      <c r="Y53" s="33">
        <f>_xlfn.XLOOKUP($B53,contract[Social Value Measures],contract[Reference])</f>
        <v>0</v>
      </c>
      <c r="Z53" s="33" t="str">
        <f>IF($B53="","",_xlfn.XLOOKUP($B53,contract[Social Value Measures],contract[Milestones / Comments],""))</f>
        <v/>
      </c>
      <c r="AA53" s="48">
        <f>_xlfn.XLOOKUP($B53,contract[Social Value Measures],contract[Social value proxy 
£ committed])</f>
        <v>0</v>
      </c>
      <c r="AB53" s="50">
        <f t="shared" si="4"/>
        <v>0</v>
      </c>
      <c r="AC53" s="50">
        <f t="shared" si="5"/>
        <v>0</v>
      </c>
      <c r="AD53" s="50">
        <f t="shared" si="6"/>
        <v>0</v>
      </c>
      <c r="AE53" s="50">
        <f t="shared" si="7"/>
        <v>0</v>
      </c>
      <c r="AF53" s="50">
        <f t="shared" si="8"/>
        <v>0</v>
      </c>
      <c r="AG53" s="50">
        <f t="shared" si="9"/>
        <v>0</v>
      </c>
      <c r="AH53" s="50">
        <f t="shared" si="10"/>
        <v>0</v>
      </c>
      <c r="AI53" s="50">
        <f t="shared" si="11"/>
        <v>0</v>
      </c>
      <c r="AJ53" s="50">
        <f t="shared" si="12"/>
        <v>0</v>
      </c>
      <c r="AK53" s="50">
        <f t="shared" si="13"/>
        <v>0</v>
      </c>
      <c r="AL53" s="50">
        <f t="shared" si="14"/>
        <v>0</v>
      </c>
      <c r="AM53" s="50">
        <f t="shared" si="15"/>
        <v>0</v>
      </c>
      <c r="AN53" s="50">
        <f t="shared" si="16"/>
        <v>0</v>
      </c>
      <c r="AO53" s="50" t="b">
        <f t="shared" si="17"/>
        <v>0</v>
      </c>
    </row>
    <row r="54" spans="2:41">
      <c r="B54" s="93"/>
      <c r="C54" s="33">
        <f>_xlfn.XLOOKUP($B54,contract[Social Value Measures],contract[Reporting Frequency])</f>
        <v>0</v>
      </c>
      <c r="D54" s="33" t="str">
        <f>IF($B54="","",_xlfn.XLOOKUP($B54,contract[Social Value Measures],contract[Total Supplier Commitment (Units)],""))</f>
        <v/>
      </c>
      <c r="E54" s="46" t="str">
        <f t="shared" si="2"/>
        <v/>
      </c>
      <c r="F54" s="47" t="str">
        <f t="shared" si="3"/>
        <v/>
      </c>
      <c r="G54" s="48" t="str">
        <f>IFERROR(_xlfn.XLOOKUP($B54,contract[Social Value Measures],contract[Social value proxy 
£])*E54,"")</f>
        <v/>
      </c>
      <c r="H54" s="49"/>
      <c r="I54" s="49"/>
      <c r="J54" s="49"/>
      <c r="K54" s="49"/>
      <c r="L54" s="49"/>
      <c r="M54" s="49"/>
      <c r="N54" s="49"/>
      <c r="O54" s="49"/>
      <c r="P54" s="49"/>
      <c r="Q54" s="49"/>
      <c r="R54" s="49"/>
      <c r="S54" s="49"/>
      <c r="T54" s="49"/>
      <c r="U54" s="33">
        <f>_xlfn.XLOOKUP($B54,contract[Social Value Measures],contract[Units])</f>
        <v>0</v>
      </c>
      <c r="V54" s="48">
        <f>_xlfn.XLOOKUP($B54,contract[Social Value Measures],contract[Social value proxy 
£])</f>
        <v>0</v>
      </c>
      <c r="W54" s="33">
        <f>_xlfn.XLOOKUP($B54,contract[Social Value Measures],contract[Theme])</f>
        <v>0</v>
      </c>
      <c r="X54" s="33">
        <f>_xlfn.XLOOKUP($B54,contract[Social Value Measures],contract[Outcome])</f>
        <v>0</v>
      </c>
      <c r="Y54" s="33">
        <f>_xlfn.XLOOKUP($B54,contract[Social Value Measures],contract[Reference])</f>
        <v>0</v>
      </c>
      <c r="Z54" s="33" t="str">
        <f>IF($B54="","",_xlfn.XLOOKUP($B54,contract[Social Value Measures],contract[Milestones / Comments],""))</f>
        <v/>
      </c>
      <c r="AA54" s="48">
        <f>_xlfn.XLOOKUP($B54,contract[Social Value Measures],contract[Social value proxy 
£ committed])</f>
        <v>0</v>
      </c>
      <c r="AB54" s="50">
        <f t="shared" si="4"/>
        <v>0</v>
      </c>
      <c r="AC54" s="50">
        <f t="shared" si="5"/>
        <v>0</v>
      </c>
      <c r="AD54" s="50">
        <f t="shared" si="6"/>
        <v>0</v>
      </c>
      <c r="AE54" s="50">
        <f t="shared" si="7"/>
        <v>0</v>
      </c>
      <c r="AF54" s="50">
        <f t="shared" si="8"/>
        <v>0</v>
      </c>
      <c r="AG54" s="50">
        <f t="shared" si="9"/>
        <v>0</v>
      </c>
      <c r="AH54" s="50">
        <f t="shared" si="10"/>
        <v>0</v>
      </c>
      <c r="AI54" s="50">
        <f t="shared" si="11"/>
        <v>0</v>
      </c>
      <c r="AJ54" s="50">
        <f t="shared" si="12"/>
        <v>0</v>
      </c>
      <c r="AK54" s="50">
        <f t="shared" si="13"/>
        <v>0</v>
      </c>
      <c r="AL54" s="50">
        <f t="shared" si="14"/>
        <v>0</v>
      </c>
      <c r="AM54" s="50">
        <f t="shared" si="15"/>
        <v>0</v>
      </c>
      <c r="AN54" s="50">
        <f t="shared" si="16"/>
        <v>0</v>
      </c>
      <c r="AO54" s="50" t="b">
        <f t="shared" si="17"/>
        <v>0</v>
      </c>
    </row>
    <row r="55" spans="2:41">
      <c r="B55" s="93"/>
      <c r="C55" s="33">
        <f>_xlfn.XLOOKUP($B55,contract[Social Value Measures],contract[Reporting Frequency])</f>
        <v>0</v>
      </c>
      <c r="D55" s="33" t="str">
        <f>IF($B55="","",_xlfn.XLOOKUP($B55,contract[Social Value Measures],contract[Total Supplier Commitment (Units)],""))</f>
        <v/>
      </c>
      <c r="E55" s="46" t="str">
        <f t="shared" si="2"/>
        <v/>
      </c>
      <c r="F55" s="47" t="str">
        <f t="shared" si="3"/>
        <v/>
      </c>
      <c r="G55" s="48" t="str">
        <f>IFERROR(_xlfn.XLOOKUP($B55,contract[Social Value Measures],contract[Social value proxy 
£])*E55,"")</f>
        <v/>
      </c>
      <c r="H55" s="49"/>
      <c r="I55" s="49"/>
      <c r="J55" s="49"/>
      <c r="K55" s="49"/>
      <c r="L55" s="49"/>
      <c r="M55" s="49"/>
      <c r="N55" s="49"/>
      <c r="O55" s="49"/>
      <c r="P55" s="49"/>
      <c r="Q55" s="49"/>
      <c r="R55" s="49"/>
      <c r="S55" s="49"/>
      <c r="T55" s="49"/>
      <c r="U55" s="33">
        <f>_xlfn.XLOOKUP($B55,contract[Social Value Measures],contract[Units])</f>
        <v>0</v>
      </c>
      <c r="V55" s="48">
        <f>_xlfn.XLOOKUP($B55,contract[Social Value Measures],contract[Social value proxy 
£])</f>
        <v>0</v>
      </c>
      <c r="W55" s="33">
        <f>_xlfn.XLOOKUP($B55,contract[Social Value Measures],contract[Theme])</f>
        <v>0</v>
      </c>
      <c r="X55" s="33">
        <f>_xlfn.XLOOKUP($B55,contract[Social Value Measures],contract[Outcome])</f>
        <v>0</v>
      </c>
      <c r="Y55" s="33">
        <f>_xlfn.XLOOKUP($B55,contract[Social Value Measures],contract[Reference])</f>
        <v>0</v>
      </c>
      <c r="Z55" s="33" t="str">
        <f>IF($B55="","",_xlfn.XLOOKUP($B55,contract[Social Value Measures],contract[Milestones / Comments],""))</f>
        <v/>
      </c>
      <c r="AA55" s="48">
        <f>_xlfn.XLOOKUP($B55,contract[Social Value Measures],contract[Social value proxy 
£ committed])</f>
        <v>0</v>
      </c>
      <c r="AB55" s="50">
        <f t="shared" si="4"/>
        <v>0</v>
      </c>
      <c r="AC55" s="50">
        <f t="shared" si="5"/>
        <v>0</v>
      </c>
      <c r="AD55" s="50">
        <f t="shared" si="6"/>
        <v>0</v>
      </c>
      <c r="AE55" s="50">
        <f t="shared" si="7"/>
        <v>0</v>
      </c>
      <c r="AF55" s="50">
        <f t="shared" si="8"/>
        <v>0</v>
      </c>
      <c r="AG55" s="50">
        <f t="shared" si="9"/>
        <v>0</v>
      </c>
      <c r="AH55" s="50">
        <f t="shared" si="10"/>
        <v>0</v>
      </c>
      <c r="AI55" s="50">
        <f t="shared" si="11"/>
        <v>0</v>
      </c>
      <c r="AJ55" s="50">
        <f t="shared" si="12"/>
        <v>0</v>
      </c>
      <c r="AK55" s="50">
        <f t="shared" si="13"/>
        <v>0</v>
      </c>
      <c r="AL55" s="50">
        <f t="shared" si="14"/>
        <v>0</v>
      </c>
      <c r="AM55" s="50">
        <f t="shared" si="15"/>
        <v>0</v>
      </c>
      <c r="AN55" s="50">
        <f t="shared" si="16"/>
        <v>0</v>
      </c>
      <c r="AO55" s="50" t="b">
        <f t="shared" si="17"/>
        <v>0</v>
      </c>
    </row>
    <row r="56" spans="2:41">
      <c r="B56" s="93"/>
      <c r="C56" s="33">
        <f>_xlfn.XLOOKUP($B56,contract[Social Value Measures],contract[Reporting Frequency])</f>
        <v>0</v>
      </c>
      <c r="D56" s="33" t="str">
        <f>IF($B56="","",_xlfn.XLOOKUP($B56,contract[Social Value Measures],contract[Total Supplier Commitment (Units)],""))</f>
        <v/>
      </c>
      <c r="E56" s="46" t="str">
        <f t="shared" si="2"/>
        <v/>
      </c>
      <c r="F56" s="47" t="str">
        <f t="shared" si="3"/>
        <v/>
      </c>
      <c r="G56" s="48" t="str">
        <f>IFERROR(_xlfn.XLOOKUP($B56,contract[Social Value Measures],contract[Social value proxy 
£])*E56,"")</f>
        <v/>
      </c>
      <c r="H56" s="49"/>
      <c r="I56" s="49"/>
      <c r="J56" s="49"/>
      <c r="K56" s="49"/>
      <c r="L56" s="49"/>
      <c r="M56" s="49"/>
      <c r="N56" s="49"/>
      <c r="O56" s="49"/>
      <c r="P56" s="49"/>
      <c r="Q56" s="49"/>
      <c r="R56" s="49"/>
      <c r="S56" s="49"/>
      <c r="T56" s="49"/>
      <c r="U56" s="33">
        <f>_xlfn.XLOOKUP($B56,contract[Social Value Measures],contract[Units])</f>
        <v>0</v>
      </c>
      <c r="V56" s="48">
        <f>_xlfn.XLOOKUP($B56,contract[Social Value Measures],contract[Social value proxy 
£])</f>
        <v>0</v>
      </c>
      <c r="W56" s="33">
        <f>_xlfn.XLOOKUP($B56,contract[Social Value Measures],contract[Theme])</f>
        <v>0</v>
      </c>
      <c r="X56" s="33">
        <f>_xlfn.XLOOKUP($B56,contract[Social Value Measures],contract[Outcome])</f>
        <v>0</v>
      </c>
      <c r="Y56" s="33">
        <f>_xlfn.XLOOKUP($B56,contract[Social Value Measures],contract[Reference])</f>
        <v>0</v>
      </c>
      <c r="Z56" s="33" t="str">
        <f>IF($B56="","",_xlfn.XLOOKUP($B56,contract[Social Value Measures],contract[Milestones / Comments],""))</f>
        <v/>
      </c>
      <c r="AA56" s="48">
        <f>_xlfn.XLOOKUP($B56,contract[Social Value Measures],contract[Social value proxy 
£ committed])</f>
        <v>0</v>
      </c>
      <c r="AB56" s="50">
        <f t="shared" si="4"/>
        <v>0</v>
      </c>
      <c r="AC56" s="50">
        <f t="shared" si="5"/>
        <v>0</v>
      </c>
      <c r="AD56" s="50">
        <f t="shared" si="6"/>
        <v>0</v>
      </c>
      <c r="AE56" s="50">
        <f t="shared" si="7"/>
        <v>0</v>
      </c>
      <c r="AF56" s="50">
        <f t="shared" si="8"/>
        <v>0</v>
      </c>
      <c r="AG56" s="50">
        <f t="shared" si="9"/>
        <v>0</v>
      </c>
      <c r="AH56" s="50">
        <f t="shared" si="10"/>
        <v>0</v>
      </c>
      <c r="AI56" s="50">
        <f t="shared" si="11"/>
        <v>0</v>
      </c>
      <c r="AJ56" s="50">
        <f t="shared" si="12"/>
        <v>0</v>
      </c>
      <c r="AK56" s="50">
        <f t="shared" si="13"/>
        <v>0</v>
      </c>
      <c r="AL56" s="50">
        <f t="shared" si="14"/>
        <v>0</v>
      </c>
      <c r="AM56" s="50">
        <f t="shared" si="15"/>
        <v>0</v>
      </c>
      <c r="AN56" s="50">
        <f t="shared" si="16"/>
        <v>0</v>
      </c>
      <c r="AO56" s="50" t="b">
        <f t="shared" si="17"/>
        <v>0</v>
      </c>
    </row>
    <row r="57" spans="2:41">
      <c r="B57" s="93"/>
      <c r="C57" s="33">
        <f>_xlfn.XLOOKUP($B57,contract[Social Value Measures],contract[Reporting Frequency])</f>
        <v>0</v>
      </c>
      <c r="D57" s="33" t="str">
        <f>IF($B57="","",_xlfn.XLOOKUP($B57,contract[Social Value Measures],contract[Total Supplier Commitment (Units)],""))</f>
        <v/>
      </c>
      <c r="E57" s="46" t="str">
        <f t="shared" si="2"/>
        <v/>
      </c>
      <c r="F57" s="47" t="str">
        <f t="shared" si="3"/>
        <v/>
      </c>
      <c r="G57" s="48" t="str">
        <f>IFERROR(_xlfn.XLOOKUP($B57,contract[Social Value Measures],contract[Social value proxy 
£])*E57,"")</f>
        <v/>
      </c>
      <c r="H57" s="49"/>
      <c r="I57" s="49"/>
      <c r="J57" s="49"/>
      <c r="K57" s="49"/>
      <c r="L57" s="49"/>
      <c r="M57" s="49"/>
      <c r="N57" s="49"/>
      <c r="O57" s="49"/>
      <c r="P57" s="49"/>
      <c r="Q57" s="49"/>
      <c r="R57" s="49"/>
      <c r="S57" s="49"/>
      <c r="T57" s="49"/>
      <c r="U57" s="33">
        <f>_xlfn.XLOOKUP($B57,contract[Social Value Measures],contract[Units])</f>
        <v>0</v>
      </c>
      <c r="V57" s="48">
        <f>_xlfn.XLOOKUP($B57,contract[Social Value Measures],contract[Social value proxy 
£])</f>
        <v>0</v>
      </c>
      <c r="W57" s="33">
        <f>_xlfn.XLOOKUP($B57,contract[Social Value Measures],contract[Theme])</f>
        <v>0</v>
      </c>
      <c r="X57" s="33">
        <f>_xlfn.XLOOKUP($B57,contract[Social Value Measures],contract[Outcome])</f>
        <v>0</v>
      </c>
      <c r="Y57" s="33">
        <f>_xlfn.XLOOKUP($B57,contract[Social Value Measures],contract[Reference])</f>
        <v>0</v>
      </c>
      <c r="Z57" s="33" t="str">
        <f>IF($B57="","",_xlfn.XLOOKUP($B57,contract[Social Value Measures],contract[Milestones / Comments],""))</f>
        <v/>
      </c>
      <c r="AA57" s="48">
        <f>_xlfn.XLOOKUP($B57,contract[Social Value Measures],contract[Social value proxy 
£ committed])</f>
        <v>0</v>
      </c>
      <c r="AB57" s="50">
        <f t="shared" si="4"/>
        <v>0</v>
      </c>
      <c r="AC57" s="50">
        <f t="shared" si="5"/>
        <v>0</v>
      </c>
      <c r="AD57" s="50">
        <f t="shared" si="6"/>
        <v>0</v>
      </c>
      <c r="AE57" s="50">
        <f t="shared" si="7"/>
        <v>0</v>
      </c>
      <c r="AF57" s="50">
        <f t="shared" si="8"/>
        <v>0</v>
      </c>
      <c r="AG57" s="50">
        <f t="shared" si="9"/>
        <v>0</v>
      </c>
      <c r="AH57" s="50">
        <f t="shared" si="10"/>
        <v>0</v>
      </c>
      <c r="AI57" s="50">
        <f t="shared" si="11"/>
        <v>0</v>
      </c>
      <c r="AJ57" s="50">
        <f t="shared" si="12"/>
        <v>0</v>
      </c>
      <c r="AK57" s="50">
        <f t="shared" si="13"/>
        <v>0</v>
      </c>
      <c r="AL57" s="50">
        <f t="shared" si="14"/>
        <v>0</v>
      </c>
      <c r="AM57" s="50">
        <f t="shared" si="15"/>
        <v>0</v>
      </c>
      <c r="AN57" s="50">
        <f t="shared" si="16"/>
        <v>0</v>
      </c>
      <c r="AO57" s="50" t="b">
        <f t="shared" si="17"/>
        <v>0</v>
      </c>
    </row>
    <row r="58" spans="2:41">
      <c r="B58" s="93"/>
      <c r="C58" s="33">
        <f>_xlfn.XLOOKUP($B58,contract[Social Value Measures],contract[Reporting Frequency])</f>
        <v>0</v>
      </c>
      <c r="D58" s="33" t="str">
        <f>IF($B58="","",_xlfn.XLOOKUP($B58,contract[Social Value Measures],contract[Total Supplier Commitment (Units)],""))</f>
        <v/>
      </c>
      <c r="E58" s="46" t="str">
        <f t="shared" si="2"/>
        <v/>
      </c>
      <c r="F58" s="47" t="str">
        <f t="shared" si="3"/>
        <v/>
      </c>
      <c r="G58" s="48" t="str">
        <f>IFERROR(_xlfn.XLOOKUP($B58,contract[Social Value Measures],contract[Social value proxy 
£])*E58,"")</f>
        <v/>
      </c>
      <c r="H58" s="49"/>
      <c r="I58" s="49"/>
      <c r="J58" s="49"/>
      <c r="K58" s="49"/>
      <c r="L58" s="49"/>
      <c r="M58" s="49"/>
      <c r="N58" s="49"/>
      <c r="O58" s="49"/>
      <c r="P58" s="49"/>
      <c r="Q58" s="49"/>
      <c r="R58" s="49"/>
      <c r="S58" s="49"/>
      <c r="T58" s="49"/>
      <c r="U58" s="33">
        <f>_xlfn.XLOOKUP($B58,contract[Social Value Measures],contract[Units])</f>
        <v>0</v>
      </c>
      <c r="V58" s="48">
        <f>_xlfn.XLOOKUP($B58,contract[Social Value Measures],contract[Social value proxy 
£])</f>
        <v>0</v>
      </c>
      <c r="W58" s="33">
        <f>_xlfn.XLOOKUP($B58,contract[Social Value Measures],contract[Theme])</f>
        <v>0</v>
      </c>
      <c r="X58" s="33">
        <f>_xlfn.XLOOKUP($B58,contract[Social Value Measures],contract[Outcome])</f>
        <v>0</v>
      </c>
      <c r="Y58" s="33">
        <f>_xlfn.XLOOKUP($B58,contract[Social Value Measures],contract[Reference])</f>
        <v>0</v>
      </c>
      <c r="Z58" s="33" t="str">
        <f>IF($B58="","",_xlfn.XLOOKUP($B58,contract[Social Value Measures],contract[Milestones / Comments],""))</f>
        <v/>
      </c>
      <c r="AA58" s="48">
        <f>_xlfn.XLOOKUP($B58,contract[Social Value Measures],contract[Social value proxy 
£ committed])</f>
        <v>0</v>
      </c>
      <c r="AB58" s="50">
        <f t="shared" si="4"/>
        <v>0</v>
      </c>
      <c r="AC58" s="50">
        <f t="shared" si="5"/>
        <v>0</v>
      </c>
      <c r="AD58" s="50">
        <f t="shared" si="6"/>
        <v>0</v>
      </c>
      <c r="AE58" s="50">
        <f t="shared" si="7"/>
        <v>0</v>
      </c>
      <c r="AF58" s="50">
        <f t="shared" si="8"/>
        <v>0</v>
      </c>
      <c r="AG58" s="50">
        <f t="shared" si="9"/>
        <v>0</v>
      </c>
      <c r="AH58" s="50">
        <f t="shared" si="10"/>
        <v>0</v>
      </c>
      <c r="AI58" s="50">
        <f t="shared" si="11"/>
        <v>0</v>
      </c>
      <c r="AJ58" s="50">
        <f t="shared" si="12"/>
        <v>0</v>
      </c>
      <c r="AK58" s="50">
        <f t="shared" si="13"/>
        <v>0</v>
      </c>
      <c r="AL58" s="50">
        <f t="shared" si="14"/>
        <v>0</v>
      </c>
      <c r="AM58" s="50">
        <f t="shared" si="15"/>
        <v>0</v>
      </c>
      <c r="AN58" s="50">
        <f t="shared" si="16"/>
        <v>0</v>
      </c>
      <c r="AO58" s="50" t="b">
        <f t="shared" si="17"/>
        <v>0</v>
      </c>
    </row>
    <row r="59" spans="2:41">
      <c r="B59" s="93"/>
      <c r="C59" s="33">
        <f>_xlfn.XLOOKUP($B59,contract[Social Value Measures],contract[Reporting Frequency])</f>
        <v>0</v>
      </c>
      <c r="D59" s="33" t="str">
        <f>IF($B59="","",_xlfn.XLOOKUP($B59,contract[Social Value Measures],contract[Total Supplier Commitment (Units)],""))</f>
        <v/>
      </c>
      <c r="E59" s="46" t="str">
        <f t="shared" si="2"/>
        <v/>
      </c>
      <c r="F59" s="47" t="str">
        <f t="shared" si="3"/>
        <v/>
      </c>
      <c r="G59" s="48" t="str">
        <f>IFERROR(_xlfn.XLOOKUP($B59,contract[Social Value Measures],contract[Social value proxy 
£])*E59,"")</f>
        <v/>
      </c>
      <c r="H59" s="49"/>
      <c r="I59" s="49"/>
      <c r="J59" s="49"/>
      <c r="K59" s="49"/>
      <c r="L59" s="49"/>
      <c r="M59" s="49"/>
      <c r="N59" s="49"/>
      <c r="O59" s="49"/>
      <c r="P59" s="49"/>
      <c r="Q59" s="49"/>
      <c r="R59" s="49"/>
      <c r="S59" s="49"/>
      <c r="T59" s="49"/>
      <c r="U59" s="33">
        <f>_xlfn.XLOOKUP($B59,contract[Social Value Measures],contract[Units])</f>
        <v>0</v>
      </c>
      <c r="V59" s="48">
        <f>_xlfn.XLOOKUP($B59,contract[Social Value Measures],contract[Social value proxy 
£])</f>
        <v>0</v>
      </c>
      <c r="W59" s="33">
        <f>_xlfn.XLOOKUP($B59,contract[Social Value Measures],contract[Theme])</f>
        <v>0</v>
      </c>
      <c r="X59" s="33">
        <f>_xlfn.XLOOKUP($B59,contract[Social Value Measures],contract[Outcome])</f>
        <v>0</v>
      </c>
      <c r="Y59" s="33">
        <f>_xlfn.XLOOKUP($B59,contract[Social Value Measures],contract[Reference])</f>
        <v>0</v>
      </c>
      <c r="Z59" s="33" t="str">
        <f>IF($B59="","",_xlfn.XLOOKUP($B59,contract[Social Value Measures],contract[Milestones / Comments],""))</f>
        <v/>
      </c>
      <c r="AA59" s="48">
        <f>_xlfn.XLOOKUP($B59,contract[Social Value Measures],contract[Social value proxy 
£ committed])</f>
        <v>0</v>
      </c>
      <c r="AB59" s="50">
        <f t="shared" si="4"/>
        <v>0</v>
      </c>
      <c r="AC59" s="50">
        <f t="shared" si="5"/>
        <v>0</v>
      </c>
      <c r="AD59" s="50">
        <f t="shared" si="6"/>
        <v>0</v>
      </c>
      <c r="AE59" s="50">
        <f t="shared" si="7"/>
        <v>0</v>
      </c>
      <c r="AF59" s="50">
        <f t="shared" si="8"/>
        <v>0</v>
      </c>
      <c r="AG59" s="50">
        <f t="shared" si="9"/>
        <v>0</v>
      </c>
      <c r="AH59" s="50">
        <f t="shared" si="10"/>
        <v>0</v>
      </c>
      <c r="AI59" s="50">
        <f t="shared" si="11"/>
        <v>0</v>
      </c>
      <c r="AJ59" s="50">
        <f t="shared" si="12"/>
        <v>0</v>
      </c>
      <c r="AK59" s="50">
        <f t="shared" si="13"/>
        <v>0</v>
      </c>
      <c r="AL59" s="50">
        <f t="shared" si="14"/>
        <v>0</v>
      </c>
      <c r="AM59" s="50">
        <f t="shared" si="15"/>
        <v>0</v>
      </c>
      <c r="AN59" s="50">
        <f t="shared" si="16"/>
        <v>0</v>
      </c>
      <c r="AO59" s="50" t="b">
        <f t="shared" si="17"/>
        <v>0</v>
      </c>
    </row>
    <row r="60" spans="2:41">
      <c r="B60" s="93"/>
      <c r="C60" s="33">
        <f>_xlfn.XLOOKUP($B60,contract[Social Value Measures],contract[Reporting Frequency])</f>
        <v>0</v>
      </c>
      <c r="D60" s="33" t="str">
        <f>IF($B60="","",_xlfn.XLOOKUP($B60,contract[Social Value Measures],contract[Total Supplier Commitment (Units)],""))</f>
        <v/>
      </c>
      <c r="E60" s="46" t="str">
        <f t="shared" si="2"/>
        <v/>
      </c>
      <c r="F60" s="47" t="str">
        <f t="shared" si="3"/>
        <v/>
      </c>
      <c r="G60" s="48" t="str">
        <f>IFERROR(_xlfn.XLOOKUP($B60,contract[Social Value Measures],contract[Social value proxy 
£])*E60,"")</f>
        <v/>
      </c>
      <c r="H60" s="49"/>
      <c r="I60" s="49"/>
      <c r="J60" s="49"/>
      <c r="K60" s="49"/>
      <c r="L60" s="49"/>
      <c r="M60" s="49"/>
      <c r="N60" s="49"/>
      <c r="O60" s="49"/>
      <c r="P60" s="49"/>
      <c r="Q60" s="49"/>
      <c r="R60" s="49"/>
      <c r="S60" s="49"/>
      <c r="T60" s="49"/>
      <c r="U60" s="33">
        <f>_xlfn.XLOOKUP($B60,contract[Social Value Measures],contract[Units])</f>
        <v>0</v>
      </c>
      <c r="V60" s="48">
        <f>_xlfn.XLOOKUP($B60,contract[Social Value Measures],contract[Social value proxy 
£])</f>
        <v>0</v>
      </c>
      <c r="W60" s="33">
        <f>_xlfn.XLOOKUP($B60,contract[Social Value Measures],contract[Theme])</f>
        <v>0</v>
      </c>
      <c r="X60" s="33">
        <f>_xlfn.XLOOKUP($B60,contract[Social Value Measures],contract[Outcome])</f>
        <v>0</v>
      </c>
      <c r="Y60" s="33">
        <f>_xlfn.XLOOKUP($B60,contract[Social Value Measures],contract[Reference])</f>
        <v>0</v>
      </c>
      <c r="Z60" s="33" t="str">
        <f>IF($B60="","",_xlfn.XLOOKUP($B60,contract[Social Value Measures],contract[Milestones / Comments],""))</f>
        <v/>
      </c>
      <c r="AA60" s="48">
        <f>_xlfn.XLOOKUP($B60,contract[Social Value Measures],contract[Social value proxy 
£ committed])</f>
        <v>0</v>
      </c>
      <c r="AB60" s="50">
        <f t="shared" si="4"/>
        <v>0</v>
      </c>
      <c r="AC60" s="50">
        <f t="shared" si="5"/>
        <v>0</v>
      </c>
      <c r="AD60" s="50">
        <f t="shared" si="6"/>
        <v>0</v>
      </c>
      <c r="AE60" s="50">
        <f t="shared" si="7"/>
        <v>0</v>
      </c>
      <c r="AF60" s="50">
        <f t="shared" si="8"/>
        <v>0</v>
      </c>
      <c r="AG60" s="50">
        <f t="shared" si="9"/>
        <v>0</v>
      </c>
      <c r="AH60" s="50">
        <f t="shared" si="10"/>
        <v>0</v>
      </c>
      <c r="AI60" s="50">
        <f t="shared" si="11"/>
        <v>0</v>
      </c>
      <c r="AJ60" s="50">
        <f t="shared" si="12"/>
        <v>0</v>
      </c>
      <c r="AK60" s="50">
        <f t="shared" si="13"/>
        <v>0</v>
      </c>
      <c r="AL60" s="50">
        <f t="shared" si="14"/>
        <v>0</v>
      </c>
      <c r="AM60" s="50">
        <f t="shared" si="15"/>
        <v>0</v>
      </c>
      <c r="AN60" s="50">
        <f t="shared" si="16"/>
        <v>0</v>
      </c>
      <c r="AO60" s="50" t="b">
        <f t="shared" si="17"/>
        <v>0</v>
      </c>
    </row>
    <row r="61" spans="2:41">
      <c r="B61" s="93"/>
      <c r="C61" s="33">
        <f>_xlfn.XLOOKUP($B61,contract[Social Value Measures],contract[Reporting Frequency])</f>
        <v>0</v>
      </c>
      <c r="D61" s="33" t="str">
        <f>IF($B61="","",_xlfn.XLOOKUP($B61,contract[Social Value Measures],contract[Total Supplier Commitment (Units)],""))</f>
        <v/>
      </c>
      <c r="E61" s="46" t="str">
        <f t="shared" si="2"/>
        <v/>
      </c>
      <c r="F61" s="47" t="str">
        <f t="shared" si="3"/>
        <v/>
      </c>
      <c r="G61" s="48" t="str">
        <f>IFERROR(_xlfn.XLOOKUP($B61,contract[Social Value Measures],contract[Social value proxy 
£])*E61,"")</f>
        <v/>
      </c>
      <c r="H61" s="49"/>
      <c r="I61" s="49"/>
      <c r="J61" s="49"/>
      <c r="K61" s="49"/>
      <c r="L61" s="49"/>
      <c r="M61" s="49"/>
      <c r="N61" s="49"/>
      <c r="O61" s="49"/>
      <c r="P61" s="49"/>
      <c r="Q61" s="49"/>
      <c r="R61" s="49"/>
      <c r="S61" s="49"/>
      <c r="T61" s="49"/>
      <c r="U61" s="33">
        <f>_xlfn.XLOOKUP($B61,contract[Social Value Measures],contract[Units])</f>
        <v>0</v>
      </c>
      <c r="V61" s="48">
        <f>_xlfn.XLOOKUP($B61,contract[Social Value Measures],contract[Social value proxy 
£])</f>
        <v>0</v>
      </c>
      <c r="W61" s="33">
        <f>_xlfn.XLOOKUP($B61,contract[Social Value Measures],contract[Theme])</f>
        <v>0</v>
      </c>
      <c r="X61" s="33">
        <f>_xlfn.XLOOKUP($B61,contract[Social Value Measures],contract[Outcome])</f>
        <v>0</v>
      </c>
      <c r="Y61" s="33">
        <f>_xlfn.XLOOKUP($B61,contract[Social Value Measures],contract[Reference])</f>
        <v>0</v>
      </c>
      <c r="Z61" s="33" t="str">
        <f>IF($B61="","",_xlfn.XLOOKUP($B61,contract[Social Value Measures],contract[Milestones / Comments],""))</f>
        <v/>
      </c>
      <c r="AA61" s="48">
        <f>_xlfn.XLOOKUP($B61,contract[Social Value Measures],contract[Social value proxy 
£ committed])</f>
        <v>0</v>
      </c>
      <c r="AB61" s="50">
        <f t="shared" si="4"/>
        <v>0</v>
      </c>
      <c r="AC61" s="50">
        <f t="shared" si="5"/>
        <v>0</v>
      </c>
      <c r="AD61" s="50">
        <f t="shared" si="6"/>
        <v>0</v>
      </c>
      <c r="AE61" s="50">
        <f t="shared" si="7"/>
        <v>0</v>
      </c>
      <c r="AF61" s="50">
        <f t="shared" si="8"/>
        <v>0</v>
      </c>
      <c r="AG61" s="50">
        <f t="shared" si="9"/>
        <v>0</v>
      </c>
      <c r="AH61" s="50">
        <f t="shared" si="10"/>
        <v>0</v>
      </c>
      <c r="AI61" s="50">
        <f t="shared" si="11"/>
        <v>0</v>
      </c>
      <c r="AJ61" s="50">
        <f t="shared" si="12"/>
        <v>0</v>
      </c>
      <c r="AK61" s="50">
        <f t="shared" si="13"/>
        <v>0</v>
      </c>
      <c r="AL61" s="50">
        <f t="shared" si="14"/>
        <v>0</v>
      </c>
      <c r="AM61" s="50">
        <f t="shared" si="15"/>
        <v>0</v>
      </c>
      <c r="AN61" s="50">
        <f t="shared" si="16"/>
        <v>0</v>
      </c>
      <c r="AO61" s="50" t="b">
        <f t="shared" si="17"/>
        <v>0</v>
      </c>
    </row>
    <row r="62" spans="2:41">
      <c r="B62" s="93"/>
      <c r="C62" s="33">
        <f>_xlfn.XLOOKUP($B62,contract[Social Value Measures],contract[Reporting Frequency])</f>
        <v>0</v>
      </c>
      <c r="D62" s="33" t="str">
        <f>IF($B62="","",_xlfn.XLOOKUP($B62,contract[Social Value Measures],contract[Total Supplier Commitment (Units)],""))</f>
        <v/>
      </c>
      <c r="E62" s="46" t="str">
        <f t="shared" si="2"/>
        <v/>
      </c>
      <c r="F62" s="47" t="str">
        <f t="shared" si="3"/>
        <v/>
      </c>
      <c r="G62" s="48" t="str">
        <f>IFERROR(_xlfn.XLOOKUP($B62,contract[Social Value Measures],contract[Social value proxy 
£])*E62,"")</f>
        <v/>
      </c>
      <c r="H62" s="49"/>
      <c r="I62" s="49"/>
      <c r="J62" s="49"/>
      <c r="K62" s="49"/>
      <c r="L62" s="49"/>
      <c r="M62" s="49"/>
      <c r="N62" s="49"/>
      <c r="O62" s="49"/>
      <c r="P62" s="49"/>
      <c r="Q62" s="49"/>
      <c r="R62" s="49"/>
      <c r="S62" s="49"/>
      <c r="T62" s="49"/>
      <c r="U62" s="33">
        <f>_xlfn.XLOOKUP($B62,contract[Social Value Measures],contract[Units])</f>
        <v>0</v>
      </c>
      <c r="V62" s="48">
        <f>_xlfn.XLOOKUP($B62,contract[Social Value Measures],contract[Social value proxy 
£])</f>
        <v>0</v>
      </c>
      <c r="W62" s="33">
        <f>_xlfn.XLOOKUP($B62,contract[Social Value Measures],contract[Theme])</f>
        <v>0</v>
      </c>
      <c r="X62" s="33">
        <f>_xlfn.XLOOKUP($B62,contract[Social Value Measures],contract[Outcome])</f>
        <v>0</v>
      </c>
      <c r="Y62" s="33">
        <f>_xlfn.XLOOKUP($B62,contract[Social Value Measures],contract[Reference])</f>
        <v>0</v>
      </c>
      <c r="Z62" s="33" t="str">
        <f>IF($B62="","",_xlfn.XLOOKUP($B62,contract[Social Value Measures],contract[Milestones / Comments],""))</f>
        <v/>
      </c>
      <c r="AA62" s="48">
        <f>_xlfn.XLOOKUP($B62,contract[Social Value Measures],contract[Social value proxy 
£ committed])</f>
        <v>0</v>
      </c>
      <c r="AB62" s="50">
        <f t="shared" si="4"/>
        <v>0</v>
      </c>
      <c r="AC62" s="50">
        <f t="shared" si="5"/>
        <v>0</v>
      </c>
      <c r="AD62" s="50">
        <f t="shared" si="6"/>
        <v>0</v>
      </c>
      <c r="AE62" s="50">
        <f t="shared" si="7"/>
        <v>0</v>
      </c>
      <c r="AF62" s="50">
        <f t="shared" si="8"/>
        <v>0</v>
      </c>
      <c r="AG62" s="50">
        <f t="shared" si="9"/>
        <v>0</v>
      </c>
      <c r="AH62" s="50">
        <f t="shared" si="10"/>
        <v>0</v>
      </c>
      <c r="AI62" s="50">
        <f t="shared" si="11"/>
        <v>0</v>
      </c>
      <c r="AJ62" s="50">
        <f t="shared" si="12"/>
        <v>0</v>
      </c>
      <c r="AK62" s="50">
        <f t="shared" si="13"/>
        <v>0</v>
      </c>
      <c r="AL62" s="50">
        <f t="shared" si="14"/>
        <v>0</v>
      </c>
      <c r="AM62" s="50">
        <f t="shared" si="15"/>
        <v>0</v>
      </c>
      <c r="AN62" s="50">
        <f t="shared" si="16"/>
        <v>0</v>
      </c>
      <c r="AO62" s="50" t="b">
        <f t="shared" si="17"/>
        <v>0</v>
      </c>
    </row>
    <row r="63" spans="2:41">
      <c r="B63" s="93"/>
      <c r="C63" s="33">
        <f>_xlfn.XLOOKUP($B63,contract[Social Value Measures],contract[Reporting Frequency])</f>
        <v>0</v>
      </c>
      <c r="D63" s="33" t="str">
        <f>IF($B63="","",_xlfn.XLOOKUP($B63,contract[Social Value Measures],contract[Total Supplier Commitment (Units)],""))</f>
        <v/>
      </c>
      <c r="E63" s="46" t="str">
        <f t="shared" si="2"/>
        <v/>
      </c>
      <c r="F63" s="47" t="str">
        <f t="shared" si="3"/>
        <v/>
      </c>
      <c r="G63" s="48" t="str">
        <f>IFERROR(_xlfn.XLOOKUP($B63,contract[Social Value Measures],contract[Social value proxy 
£])*E63,"")</f>
        <v/>
      </c>
      <c r="H63" s="49"/>
      <c r="I63" s="49"/>
      <c r="J63" s="49"/>
      <c r="K63" s="49"/>
      <c r="L63" s="49"/>
      <c r="M63" s="49"/>
      <c r="N63" s="49"/>
      <c r="O63" s="49"/>
      <c r="P63" s="49"/>
      <c r="Q63" s="49"/>
      <c r="R63" s="49"/>
      <c r="S63" s="49"/>
      <c r="T63" s="49"/>
      <c r="U63" s="33">
        <f>_xlfn.XLOOKUP($B63,contract[Social Value Measures],contract[Units])</f>
        <v>0</v>
      </c>
      <c r="V63" s="48">
        <f>_xlfn.XLOOKUP($B63,contract[Social Value Measures],contract[Social value proxy 
£])</f>
        <v>0</v>
      </c>
      <c r="W63" s="33">
        <f>_xlfn.XLOOKUP($B63,contract[Social Value Measures],contract[Theme])</f>
        <v>0</v>
      </c>
      <c r="X63" s="33">
        <f>_xlfn.XLOOKUP($B63,contract[Social Value Measures],contract[Outcome])</f>
        <v>0</v>
      </c>
      <c r="Y63" s="33">
        <f>_xlfn.XLOOKUP($B63,contract[Social Value Measures],contract[Reference])</f>
        <v>0</v>
      </c>
      <c r="Z63" s="33" t="str">
        <f>IF($B63="","",_xlfn.XLOOKUP($B63,contract[Social Value Measures],contract[Milestones / Comments],""))</f>
        <v/>
      </c>
      <c r="AA63" s="48">
        <f>_xlfn.XLOOKUP($B63,contract[Social Value Measures],contract[Social value proxy 
£ committed])</f>
        <v>0</v>
      </c>
      <c r="AB63" s="50">
        <f t="shared" si="4"/>
        <v>0</v>
      </c>
      <c r="AC63" s="50">
        <f t="shared" si="5"/>
        <v>0</v>
      </c>
      <c r="AD63" s="50">
        <f t="shared" si="6"/>
        <v>0</v>
      </c>
      <c r="AE63" s="50">
        <f t="shared" si="7"/>
        <v>0</v>
      </c>
      <c r="AF63" s="50">
        <f t="shared" si="8"/>
        <v>0</v>
      </c>
      <c r="AG63" s="50">
        <f t="shared" si="9"/>
        <v>0</v>
      </c>
      <c r="AH63" s="50">
        <f t="shared" si="10"/>
        <v>0</v>
      </c>
      <c r="AI63" s="50">
        <f t="shared" si="11"/>
        <v>0</v>
      </c>
      <c r="AJ63" s="50">
        <f t="shared" si="12"/>
        <v>0</v>
      </c>
      <c r="AK63" s="50">
        <f t="shared" si="13"/>
        <v>0</v>
      </c>
      <c r="AL63" s="50">
        <f t="shared" si="14"/>
        <v>0</v>
      </c>
      <c r="AM63" s="50">
        <f t="shared" si="15"/>
        <v>0</v>
      </c>
      <c r="AN63" s="50">
        <f t="shared" si="16"/>
        <v>0</v>
      </c>
      <c r="AO63" s="50" t="b">
        <f t="shared" si="17"/>
        <v>0</v>
      </c>
    </row>
    <row r="64" spans="2:41">
      <c r="B64" s="93"/>
      <c r="C64" s="33">
        <f>_xlfn.XLOOKUP($B64,contract[Social Value Measures],contract[Reporting Frequency])</f>
        <v>0</v>
      </c>
      <c r="D64" s="33" t="str">
        <f>IF($B64="","",_xlfn.XLOOKUP($B64,contract[Social Value Measures],contract[Total Supplier Commitment (Units)],""))</f>
        <v/>
      </c>
      <c r="E64" s="46" t="str">
        <f t="shared" si="2"/>
        <v/>
      </c>
      <c r="F64" s="47" t="str">
        <f t="shared" si="3"/>
        <v/>
      </c>
      <c r="G64" s="48" t="str">
        <f>IFERROR(_xlfn.XLOOKUP($B64,contract[Social Value Measures],contract[Social value proxy 
£])*E64,"")</f>
        <v/>
      </c>
      <c r="H64" s="49"/>
      <c r="I64" s="49"/>
      <c r="J64" s="49"/>
      <c r="K64" s="49"/>
      <c r="L64" s="49"/>
      <c r="M64" s="49"/>
      <c r="N64" s="49"/>
      <c r="O64" s="49"/>
      <c r="P64" s="49"/>
      <c r="Q64" s="49"/>
      <c r="R64" s="49"/>
      <c r="S64" s="49"/>
      <c r="T64" s="49"/>
      <c r="U64" s="33">
        <f>_xlfn.XLOOKUP($B64,contract[Social Value Measures],contract[Units])</f>
        <v>0</v>
      </c>
      <c r="V64" s="48">
        <f>_xlfn.XLOOKUP($B64,contract[Social Value Measures],contract[Social value proxy 
£])</f>
        <v>0</v>
      </c>
      <c r="W64" s="33">
        <f>_xlfn.XLOOKUP($B64,contract[Social Value Measures],contract[Theme])</f>
        <v>0</v>
      </c>
      <c r="X64" s="33">
        <f>_xlfn.XLOOKUP($B64,contract[Social Value Measures],contract[Outcome])</f>
        <v>0</v>
      </c>
      <c r="Y64" s="33">
        <f>_xlfn.XLOOKUP($B64,contract[Social Value Measures],contract[Reference])</f>
        <v>0</v>
      </c>
      <c r="Z64" s="33" t="str">
        <f>IF($B64="","",_xlfn.XLOOKUP($B64,contract[Social Value Measures],contract[Milestones / Comments],""))</f>
        <v/>
      </c>
      <c r="AA64" s="48">
        <f>_xlfn.XLOOKUP($B64,contract[Social Value Measures],contract[Social value proxy 
£ committed])</f>
        <v>0</v>
      </c>
      <c r="AB64" s="50">
        <f t="shared" si="4"/>
        <v>0</v>
      </c>
      <c r="AC64" s="50">
        <f t="shared" si="5"/>
        <v>0</v>
      </c>
      <c r="AD64" s="50">
        <f t="shared" si="6"/>
        <v>0</v>
      </c>
      <c r="AE64" s="50">
        <f t="shared" si="7"/>
        <v>0</v>
      </c>
      <c r="AF64" s="50">
        <f t="shared" si="8"/>
        <v>0</v>
      </c>
      <c r="AG64" s="50">
        <f t="shared" si="9"/>
        <v>0</v>
      </c>
      <c r="AH64" s="50">
        <f t="shared" si="10"/>
        <v>0</v>
      </c>
      <c r="AI64" s="50">
        <f t="shared" si="11"/>
        <v>0</v>
      </c>
      <c r="AJ64" s="50">
        <f t="shared" si="12"/>
        <v>0</v>
      </c>
      <c r="AK64" s="50">
        <f t="shared" si="13"/>
        <v>0</v>
      </c>
      <c r="AL64" s="50">
        <f t="shared" si="14"/>
        <v>0</v>
      </c>
      <c r="AM64" s="50">
        <f t="shared" si="15"/>
        <v>0</v>
      </c>
      <c r="AN64" s="50">
        <f t="shared" si="16"/>
        <v>0</v>
      </c>
      <c r="AO64" s="50" t="b">
        <f t="shared" si="17"/>
        <v>0</v>
      </c>
    </row>
    <row r="65" spans="2:41">
      <c r="B65" s="93"/>
      <c r="C65" s="33">
        <f>_xlfn.XLOOKUP($B65,contract[Social Value Measures],contract[Reporting Frequency])</f>
        <v>0</v>
      </c>
      <c r="D65" s="33" t="str">
        <f>IF($B65="","",_xlfn.XLOOKUP($B65,contract[Social Value Measures],contract[Total Supplier Commitment (Units)],""))</f>
        <v/>
      </c>
      <c r="E65" s="46" t="str">
        <f t="shared" si="2"/>
        <v/>
      </c>
      <c r="F65" s="47" t="str">
        <f t="shared" si="3"/>
        <v/>
      </c>
      <c r="G65" s="48" t="str">
        <f>IFERROR(_xlfn.XLOOKUP($B65,contract[Social Value Measures],contract[Social value proxy 
£])*E65,"")</f>
        <v/>
      </c>
      <c r="H65" s="49"/>
      <c r="I65" s="49"/>
      <c r="J65" s="49"/>
      <c r="K65" s="49"/>
      <c r="L65" s="49"/>
      <c r="M65" s="49"/>
      <c r="N65" s="49"/>
      <c r="O65" s="49"/>
      <c r="P65" s="49"/>
      <c r="Q65" s="49"/>
      <c r="R65" s="49"/>
      <c r="S65" s="49"/>
      <c r="T65" s="49"/>
      <c r="U65" s="33">
        <f>_xlfn.XLOOKUP($B65,contract[Social Value Measures],contract[Units])</f>
        <v>0</v>
      </c>
      <c r="V65" s="48">
        <f>_xlfn.XLOOKUP($B65,contract[Social Value Measures],contract[Social value proxy 
£])</f>
        <v>0</v>
      </c>
      <c r="W65" s="33">
        <f>_xlfn.XLOOKUP($B65,contract[Social Value Measures],contract[Theme])</f>
        <v>0</v>
      </c>
      <c r="X65" s="33">
        <f>_xlfn.XLOOKUP($B65,contract[Social Value Measures],contract[Outcome])</f>
        <v>0</v>
      </c>
      <c r="Y65" s="33">
        <f>_xlfn.XLOOKUP($B65,contract[Social Value Measures],contract[Reference])</f>
        <v>0</v>
      </c>
      <c r="Z65" s="33" t="str">
        <f>IF($B65="","",_xlfn.XLOOKUP($B65,contract[Social Value Measures],contract[Milestones / Comments],""))</f>
        <v/>
      </c>
      <c r="AA65" s="48">
        <f>_xlfn.XLOOKUP($B65,contract[Social Value Measures],contract[Social value proxy 
£ committed])</f>
        <v>0</v>
      </c>
      <c r="AB65" s="50">
        <f t="shared" si="4"/>
        <v>0</v>
      </c>
      <c r="AC65" s="50">
        <f t="shared" si="5"/>
        <v>0</v>
      </c>
      <c r="AD65" s="50">
        <f t="shared" si="6"/>
        <v>0</v>
      </c>
      <c r="AE65" s="50">
        <f t="shared" si="7"/>
        <v>0</v>
      </c>
      <c r="AF65" s="50">
        <f t="shared" si="8"/>
        <v>0</v>
      </c>
      <c r="AG65" s="50">
        <f t="shared" si="9"/>
        <v>0</v>
      </c>
      <c r="AH65" s="50">
        <f t="shared" si="10"/>
        <v>0</v>
      </c>
      <c r="AI65" s="50">
        <f t="shared" si="11"/>
        <v>0</v>
      </c>
      <c r="AJ65" s="50">
        <f t="shared" si="12"/>
        <v>0</v>
      </c>
      <c r="AK65" s="50">
        <f t="shared" si="13"/>
        <v>0</v>
      </c>
      <c r="AL65" s="50">
        <f t="shared" si="14"/>
        <v>0</v>
      </c>
      <c r="AM65" s="50">
        <f t="shared" si="15"/>
        <v>0</v>
      </c>
      <c r="AN65" s="50">
        <f t="shared" si="16"/>
        <v>0</v>
      </c>
      <c r="AO65" s="50" t="b">
        <f t="shared" si="17"/>
        <v>0</v>
      </c>
    </row>
    <row r="66" spans="2:41">
      <c r="B66" s="93"/>
      <c r="C66" s="33">
        <f>_xlfn.XLOOKUP($B66,contract[Social Value Measures],contract[Reporting Frequency])</f>
        <v>0</v>
      </c>
      <c r="D66" s="33" t="str">
        <f>IF($B66="","",_xlfn.XLOOKUP($B66,contract[Social Value Measures],contract[Total Supplier Commitment (Units)],""))</f>
        <v/>
      </c>
      <c r="E66" s="46" t="str">
        <f t="shared" si="2"/>
        <v/>
      </c>
      <c r="F66" s="47" t="str">
        <f t="shared" si="3"/>
        <v/>
      </c>
      <c r="G66" s="48" t="str">
        <f>IFERROR(_xlfn.XLOOKUP($B66,contract[Social Value Measures],contract[Social value proxy 
£])*E66,"")</f>
        <v/>
      </c>
      <c r="H66" s="49"/>
      <c r="I66" s="49"/>
      <c r="J66" s="49"/>
      <c r="K66" s="49"/>
      <c r="L66" s="49"/>
      <c r="M66" s="49"/>
      <c r="N66" s="49"/>
      <c r="O66" s="49"/>
      <c r="P66" s="49"/>
      <c r="Q66" s="49"/>
      <c r="R66" s="49"/>
      <c r="S66" s="49"/>
      <c r="T66" s="49"/>
      <c r="U66" s="33">
        <f>_xlfn.XLOOKUP($B66,contract[Social Value Measures],contract[Units])</f>
        <v>0</v>
      </c>
      <c r="V66" s="48">
        <f>_xlfn.XLOOKUP($B66,contract[Social Value Measures],contract[Social value proxy 
£])</f>
        <v>0</v>
      </c>
      <c r="W66" s="33">
        <f>_xlfn.XLOOKUP($B66,contract[Social Value Measures],contract[Theme])</f>
        <v>0</v>
      </c>
      <c r="X66" s="33">
        <f>_xlfn.XLOOKUP($B66,contract[Social Value Measures],contract[Outcome])</f>
        <v>0</v>
      </c>
      <c r="Y66" s="33">
        <f>_xlfn.XLOOKUP($B66,contract[Social Value Measures],contract[Reference])</f>
        <v>0</v>
      </c>
      <c r="Z66" s="33" t="str">
        <f>IF($B66="","",_xlfn.XLOOKUP($B66,contract[Social Value Measures],contract[Milestones / Comments],""))</f>
        <v/>
      </c>
      <c r="AA66" s="48">
        <f>_xlfn.XLOOKUP($B66,contract[Social Value Measures],contract[Social value proxy 
£ committed])</f>
        <v>0</v>
      </c>
      <c r="AB66" s="50">
        <f t="shared" si="4"/>
        <v>0</v>
      </c>
      <c r="AC66" s="50">
        <f t="shared" si="5"/>
        <v>0</v>
      </c>
      <c r="AD66" s="50">
        <f t="shared" si="6"/>
        <v>0</v>
      </c>
      <c r="AE66" s="50">
        <f t="shared" si="7"/>
        <v>0</v>
      </c>
      <c r="AF66" s="50">
        <f t="shared" si="8"/>
        <v>0</v>
      </c>
      <c r="AG66" s="50">
        <f t="shared" si="9"/>
        <v>0</v>
      </c>
      <c r="AH66" s="50">
        <f t="shared" si="10"/>
        <v>0</v>
      </c>
      <c r="AI66" s="50">
        <f t="shared" si="11"/>
        <v>0</v>
      </c>
      <c r="AJ66" s="50">
        <f t="shared" si="12"/>
        <v>0</v>
      </c>
      <c r="AK66" s="50">
        <f t="shared" si="13"/>
        <v>0</v>
      </c>
      <c r="AL66" s="50">
        <f t="shared" si="14"/>
        <v>0</v>
      </c>
      <c r="AM66" s="50">
        <f t="shared" si="15"/>
        <v>0</v>
      </c>
      <c r="AN66" s="50">
        <f t="shared" si="16"/>
        <v>0</v>
      </c>
      <c r="AO66" s="50" t="b">
        <f t="shared" si="17"/>
        <v>0</v>
      </c>
    </row>
    <row r="67" spans="2:41">
      <c r="B67" s="93"/>
      <c r="C67" s="33">
        <f>_xlfn.XLOOKUP($B67,contract[Social Value Measures],contract[Reporting Frequency])</f>
        <v>0</v>
      </c>
      <c r="D67" s="33" t="str">
        <f>IF($B67="","",_xlfn.XLOOKUP($B67,contract[Social Value Measures],contract[Total Supplier Commitment (Units)],""))</f>
        <v/>
      </c>
      <c r="E67" s="46" t="str">
        <f t="shared" si="2"/>
        <v/>
      </c>
      <c r="F67" s="47" t="str">
        <f t="shared" si="3"/>
        <v/>
      </c>
      <c r="G67" s="48" t="str">
        <f>IFERROR(_xlfn.XLOOKUP($B67,contract[Social Value Measures],contract[Social value proxy 
£])*E67,"")</f>
        <v/>
      </c>
      <c r="H67" s="49"/>
      <c r="I67" s="49"/>
      <c r="J67" s="49"/>
      <c r="K67" s="49"/>
      <c r="L67" s="49"/>
      <c r="M67" s="49"/>
      <c r="N67" s="49"/>
      <c r="O67" s="49"/>
      <c r="P67" s="49"/>
      <c r="Q67" s="49"/>
      <c r="R67" s="49"/>
      <c r="S67" s="49"/>
      <c r="T67" s="49"/>
      <c r="U67" s="33">
        <f>_xlfn.XLOOKUP($B67,contract[Social Value Measures],contract[Units])</f>
        <v>0</v>
      </c>
      <c r="V67" s="48">
        <f>_xlfn.XLOOKUP($B67,contract[Social Value Measures],contract[Social value proxy 
£])</f>
        <v>0</v>
      </c>
      <c r="W67" s="33">
        <f>_xlfn.XLOOKUP($B67,contract[Social Value Measures],contract[Theme])</f>
        <v>0</v>
      </c>
      <c r="X67" s="33">
        <f>_xlfn.XLOOKUP($B67,contract[Social Value Measures],contract[Outcome])</f>
        <v>0</v>
      </c>
      <c r="Y67" s="33">
        <f>_xlfn.XLOOKUP($B67,contract[Social Value Measures],contract[Reference])</f>
        <v>0</v>
      </c>
      <c r="Z67" s="33" t="str">
        <f>IF($B67="","",_xlfn.XLOOKUP($B67,contract[Social Value Measures],contract[Milestones / Comments],""))</f>
        <v/>
      </c>
      <c r="AA67" s="48">
        <f>_xlfn.XLOOKUP($B67,contract[Social Value Measures],contract[Social value proxy 
£ committed])</f>
        <v>0</v>
      </c>
      <c r="AB67" s="50">
        <f t="shared" si="4"/>
        <v>0</v>
      </c>
      <c r="AC67" s="50">
        <f t="shared" si="5"/>
        <v>0</v>
      </c>
      <c r="AD67" s="50">
        <f t="shared" si="6"/>
        <v>0</v>
      </c>
      <c r="AE67" s="50">
        <f t="shared" si="7"/>
        <v>0</v>
      </c>
      <c r="AF67" s="50">
        <f t="shared" si="8"/>
        <v>0</v>
      </c>
      <c r="AG67" s="50">
        <f t="shared" si="9"/>
        <v>0</v>
      </c>
      <c r="AH67" s="50">
        <f t="shared" si="10"/>
        <v>0</v>
      </c>
      <c r="AI67" s="50">
        <f t="shared" si="11"/>
        <v>0</v>
      </c>
      <c r="AJ67" s="50">
        <f t="shared" si="12"/>
        <v>0</v>
      </c>
      <c r="AK67" s="50">
        <f t="shared" si="13"/>
        <v>0</v>
      </c>
      <c r="AL67" s="50">
        <f t="shared" si="14"/>
        <v>0</v>
      </c>
      <c r="AM67" s="50">
        <f t="shared" si="15"/>
        <v>0</v>
      </c>
      <c r="AN67" s="50">
        <f t="shared" si="16"/>
        <v>0</v>
      </c>
      <c r="AO67" s="50" t="b">
        <f t="shared" si="17"/>
        <v>0</v>
      </c>
    </row>
    <row r="68" spans="2:41">
      <c r="B68" s="93"/>
      <c r="C68" s="33">
        <f>_xlfn.XLOOKUP($B68,contract[Social Value Measures],contract[Reporting Frequency])</f>
        <v>0</v>
      </c>
      <c r="D68" s="33" t="str">
        <f>IF($B68="","",_xlfn.XLOOKUP($B68,contract[Social Value Measures],contract[Total Supplier Commitment (Units)],""))</f>
        <v/>
      </c>
      <c r="E68" s="46" t="str">
        <f t="shared" si="2"/>
        <v/>
      </c>
      <c r="F68" s="47" t="str">
        <f t="shared" si="3"/>
        <v/>
      </c>
      <c r="G68" s="48" t="str">
        <f>IFERROR(_xlfn.XLOOKUP($B68,contract[Social Value Measures],contract[Social value proxy 
£])*E68,"")</f>
        <v/>
      </c>
      <c r="H68" s="49"/>
      <c r="I68" s="49"/>
      <c r="J68" s="49"/>
      <c r="K68" s="49"/>
      <c r="L68" s="49"/>
      <c r="M68" s="49"/>
      <c r="N68" s="49"/>
      <c r="O68" s="49"/>
      <c r="P68" s="49"/>
      <c r="Q68" s="49"/>
      <c r="R68" s="49"/>
      <c r="S68" s="49"/>
      <c r="T68" s="49"/>
      <c r="U68" s="33">
        <f>_xlfn.XLOOKUP($B68,contract[Social Value Measures],contract[Units])</f>
        <v>0</v>
      </c>
      <c r="V68" s="48">
        <f>_xlfn.XLOOKUP($B68,contract[Social Value Measures],contract[Social value proxy 
£])</f>
        <v>0</v>
      </c>
      <c r="W68" s="33">
        <f>_xlfn.XLOOKUP($B68,contract[Social Value Measures],contract[Theme])</f>
        <v>0</v>
      </c>
      <c r="X68" s="33">
        <f>_xlfn.XLOOKUP($B68,contract[Social Value Measures],contract[Outcome])</f>
        <v>0</v>
      </c>
      <c r="Y68" s="33">
        <f>_xlfn.XLOOKUP($B68,contract[Social Value Measures],contract[Reference])</f>
        <v>0</v>
      </c>
      <c r="Z68" s="33" t="str">
        <f>IF($B68="","",_xlfn.XLOOKUP($B68,contract[Social Value Measures],contract[Milestones / Comments],""))</f>
        <v/>
      </c>
      <c r="AA68" s="48">
        <f>_xlfn.XLOOKUP($B68,contract[Social Value Measures],contract[Social value proxy 
£ committed])</f>
        <v>0</v>
      </c>
      <c r="AB68" s="50">
        <f t="shared" si="4"/>
        <v>0</v>
      </c>
      <c r="AC68" s="50">
        <f t="shared" si="5"/>
        <v>0</v>
      </c>
      <c r="AD68" s="50">
        <f t="shared" si="6"/>
        <v>0</v>
      </c>
      <c r="AE68" s="50">
        <f t="shared" si="7"/>
        <v>0</v>
      </c>
      <c r="AF68" s="50">
        <f t="shared" si="8"/>
        <v>0</v>
      </c>
      <c r="AG68" s="50">
        <f t="shared" si="9"/>
        <v>0</v>
      </c>
      <c r="AH68" s="50">
        <f t="shared" si="10"/>
        <v>0</v>
      </c>
      <c r="AI68" s="50">
        <f t="shared" si="11"/>
        <v>0</v>
      </c>
      <c r="AJ68" s="50">
        <f t="shared" si="12"/>
        <v>0</v>
      </c>
      <c r="AK68" s="50">
        <f t="shared" si="13"/>
        <v>0</v>
      </c>
      <c r="AL68" s="50">
        <f t="shared" si="14"/>
        <v>0</v>
      </c>
      <c r="AM68" s="50">
        <f t="shared" si="15"/>
        <v>0</v>
      </c>
      <c r="AN68" s="50">
        <f t="shared" si="16"/>
        <v>0</v>
      </c>
      <c r="AO68" s="50" t="b">
        <f t="shared" si="17"/>
        <v>0</v>
      </c>
    </row>
    <row r="69" spans="2:41">
      <c r="B69" s="93"/>
      <c r="C69" s="33">
        <f>_xlfn.XLOOKUP($B69,contract[Social Value Measures],contract[Reporting Frequency])</f>
        <v>0</v>
      </c>
      <c r="D69" s="33" t="str">
        <f>IF($B69="","",_xlfn.XLOOKUP($B69,contract[Social Value Measures],contract[Total Supplier Commitment (Units)],""))</f>
        <v/>
      </c>
      <c r="E69" s="46" t="str">
        <f t="shared" si="2"/>
        <v/>
      </c>
      <c r="F69" s="47" t="str">
        <f t="shared" si="3"/>
        <v/>
      </c>
      <c r="G69" s="48" t="str">
        <f>IFERROR(_xlfn.XLOOKUP($B69,contract[Social Value Measures],contract[Social value proxy 
£])*E69,"")</f>
        <v/>
      </c>
      <c r="H69" s="49"/>
      <c r="I69" s="49"/>
      <c r="J69" s="49"/>
      <c r="K69" s="49"/>
      <c r="L69" s="49"/>
      <c r="M69" s="49"/>
      <c r="N69" s="49"/>
      <c r="O69" s="49"/>
      <c r="P69" s="49"/>
      <c r="Q69" s="49"/>
      <c r="R69" s="49"/>
      <c r="S69" s="49"/>
      <c r="T69" s="49"/>
      <c r="U69" s="33">
        <f>_xlfn.XLOOKUP($B69,contract[Social Value Measures],contract[Units])</f>
        <v>0</v>
      </c>
      <c r="V69" s="48">
        <f>_xlfn.XLOOKUP($B69,contract[Social Value Measures],contract[Social value proxy 
£])</f>
        <v>0</v>
      </c>
      <c r="W69" s="33">
        <f>_xlfn.XLOOKUP($B69,contract[Social Value Measures],contract[Theme])</f>
        <v>0</v>
      </c>
      <c r="X69" s="33">
        <f>_xlfn.XLOOKUP($B69,contract[Social Value Measures],contract[Outcome])</f>
        <v>0</v>
      </c>
      <c r="Y69" s="33">
        <f>_xlfn.XLOOKUP($B69,contract[Social Value Measures],contract[Reference])</f>
        <v>0</v>
      </c>
      <c r="Z69" s="33" t="str">
        <f>IF($B69="","",_xlfn.XLOOKUP($B69,contract[Social Value Measures],contract[Milestones / Comments],""))</f>
        <v/>
      </c>
      <c r="AA69" s="48">
        <f>_xlfn.XLOOKUP($B69,contract[Social Value Measures],contract[Social value proxy 
£ committed])</f>
        <v>0</v>
      </c>
      <c r="AB69" s="50">
        <f t="shared" si="4"/>
        <v>0</v>
      </c>
      <c r="AC69" s="50">
        <f t="shared" si="5"/>
        <v>0</v>
      </c>
      <c r="AD69" s="50">
        <f t="shared" si="6"/>
        <v>0</v>
      </c>
      <c r="AE69" s="50">
        <f t="shared" si="7"/>
        <v>0</v>
      </c>
      <c r="AF69" s="50">
        <f t="shared" si="8"/>
        <v>0</v>
      </c>
      <c r="AG69" s="50">
        <f t="shared" si="9"/>
        <v>0</v>
      </c>
      <c r="AH69" s="50">
        <f t="shared" si="10"/>
        <v>0</v>
      </c>
      <c r="AI69" s="50">
        <f t="shared" si="11"/>
        <v>0</v>
      </c>
      <c r="AJ69" s="50">
        <f t="shared" si="12"/>
        <v>0</v>
      </c>
      <c r="AK69" s="50">
        <f t="shared" si="13"/>
        <v>0</v>
      </c>
      <c r="AL69" s="50">
        <f t="shared" si="14"/>
        <v>0</v>
      </c>
      <c r="AM69" s="50">
        <f t="shared" si="15"/>
        <v>0</v>
      </c>
      <c r="AN69" s="50">
        <f t="shared" si="16"/>
        <v>0</v>
      </c>
      <c r="AO69" s="50" t="b">
        <f t="shared" si="17"/>
        <v>0</v>
      </c>
    </row>
    <row r="70" spans="2:41">
      <c r="B70" s="93"/>
      <c r="C70" s="33">
        <f>_xlfn.XLOOKUP($B70,contract[Social Value Measures],contract[Reporting Frequency])</f>
        <v>0</v>
      </c>
      <c r="D70" s="33" t="str">
        <f>IF($B70="","",_xlfn.XLOOKUP($B70,contract[Social Value Measures],contract[Total Supplier Commitment (Units)],""))</f>
        <v/>
      </c>
      <c r="E70" s="46" t="str">
        <f t="shared" si="2"/>
        <v/>
      </c>
      <c r="F70" s="47" t="str">
        <f t="shared" si="3"/>
        <v/>
      </c>
      <c r="G70" s="48" t="str">
        <f>IFERROR(_xlfn.XLOOKUP($B70,contract[Social Value Measures],contract[Social value proxy 
£])*E70,"")</f>
        <v/>
      </c>
      <c r="H70" s="49"/>
      <c r="I70" s="49"/>
      <c r="J70" s="49"/>
      <c r="K70" s="49"/>
      <c r="L70" s="49"/>
      <c r="M70" s="49"/>
      <c r="N70" s="49"/>
      <c r="O70" s="49"/>
      <c r="P70" s="49"/>
      <c r="Q70" s="49"/>
      <c r="R70" s="49"/>
      <c r="S70" s="49"/>
      <c r="T70" s="49"/>
      <c r="U70" s="33">
        <f>_xlfn.XLOOKUP($B70,contract[Social Value Measures],contract[Units])</f>
        <v>0</v>
      </c>
      <c r="V70" s="48">
        <f>_xlfn.XLOOKUP($B70,contract[Social Value Measures],contract[Social value proxy 
£])</f>
        <v>0</v>
      </c>
      <c r="W70" s="33">
        <f>_xlfn.XLOOKUP($B70,contract[Social Value Measures],contract[Theme])</f>
        <v>0</v>
      </c>
      <c r="X70" s="33">
        <f>_xlfn.XLOOKUP($B70,contract[Social Value Measures],contract[Outcome])</f>
        <v>0</v>
      </c>
      <c r="Y70" s="33">
        <f>_xlfn.XLOOKUP($B70,contract[Social Value Measures],contract[Reference])</f>
        <v>0</v>
      </c>
      <c r="Z70" s="33" t="str">
        <f>IF($B70="","",_xlfn.XLOOKUP($B70,contract[Social Value Measures],contract[Milestones / Comments],""))</f>
        <v/>
      </c>
      <c r="AA70" s="48">
        <f>_xlfn.XLOOKUP($B70,contract[Social Value Measures],contract[Social value proxy 
£ committed])</f>
        <v>0</v>
      </c>
      <c r="AB70" s="50">
        <f t="shared" si="4"/>
        <v>0</v>
      </c>
      <c r="AC70" s="50">
        <f t="shared" si="5"/>
        <v>0</v>
      </c>
      <c r="AD70" s="50">
        <f t="shared" si="6"/>
        <v>0</v>
      </c>
      <c r="AE70" s="50">
        <f t="shared" si="7"/>
        <v>0</v>
      </c>
      <c r="AF70" s="50">
        <f t="shared" si="8"/>
        <v>0</v>
      </c>
      <c r="AG70" s="50">
        <f t="shared" si="9"/>
        <v>0</v>
      </c>
      <c r="AH70" s="50">
        <f t="shared" si="10"/>
        <v>0</v>
      </c>
      <c r="AI70" s="50">
        <f t="shared" si="11"/>
        <v>0</v>
      </c>
      <c r="AJ70" s="50">
        <f t="shared" si="12"/>
        <v>0</v>
      </c>
      <c r="AK70" s="50">
        <f t="shared" si="13"/>
        <v>0</v>
      </c>
      <c r="AL70" s="50">
        <f t="shared" si="14"/>
        <v>0</v>
      </c>
      <c r="AM70" s="50">
        <f t="shared" si="15"/>
        <v>0</v>
      </c>
      <c r="AN70" s="50">
        <f t="shared" si="16"/>
        <v>0</v>
      </c>
      <c r="AO70" s="50" t="b">
        <f t="shared" si="17"/>
        <v>0</v>
      </c>
    </row>
    <row r="71" spans="2:41">
      <c r="B71" s="93"/>
      <c r="C71" s="33">
        <f>_xlfn.XLOOKUP($B71,contract[Social Value Measures],contract[Reporting Frequency])</f>
        <v>0</v>
      </c>
      <c r="D71" s="33" t="str">
        <f>IF($B71="","",_xlfn.XLOOKUP($B71,contract[Social Value Measures],contract[Total Supplier Commitment (Units)],""))</f>
        <v/>
      </c>
      <c r="E71" s="46" t="str">
        <f t="shared" si="2"/>
        <v/>
      </c>
      <c r="F71" s="47" t="str">
        <f t="shared" si="3"/>
        <v/>
      </c>
      <c r="G71" s="48" t="str">
        <f>IFERROR(_xlfn.XLOOKUP($B71,contract[Social Value Measures],contract[Social value proxy 
£])*E71,"")</f>
        <v/>
      </c>
      <c r="H71" s="49"/>
      <c r="I71" s="49"/>
      <c r="J71" s="49"/>
      <c r="K71" s="49"/>
      <c r="L71" s="49"/>
      <c r="M71" s="49"/>
      <c r="N71" s="49"/>
      <c r="O71" s="49"/>
      <c r="P71" s="49"/>
      <c r="Q71" s="49"/>
      <c r="R71" s="49"/>
      <c r="S71" s="49"/>
      <c r="T71" s="49"/>
      <c r="U71" s="33">
        <f>_xlfn.XLOOKUP($B71,contract[Social Value Measures],contract[Units])</f>
        <v>0</v>
      </c>
      <c r="V71" s="48">
        <f>_xlfn.XLOOKUP($B71,contract[Social Value Measures],contract[Social value proxy 
£])</f>
        <v>0</v>
      </c>
      <c r="W71" s="33">
        <f>_xlfn.XLOOKUP($B71,contract[Social Value Measures],contract[Theme])</f>
        <v>0</v>
      </c>
      <c r="X71" s="33">
        <f>_xlfn.XLOOKUP($B71,contract[Social Value Measures],contract[Outcome])</f>
        <v>0</v>
      </c>
      <c r="Y71" s="33">
        <f>_xlfn.XLOOKUP($B71,contract[Social Value Measures],contract[Reference])</f>
        <v>0</v>
      </c>
      <c r="Z71" s="33" t="str">
        <f>IF($B71="","",_xlfn.XLOOKUP($B71,contract[Social Value Measures],contract[Milestones / Comments],""))</f>
        <v/>
      </c>
      <c r="AA71" s="48">
        <f>_xlfn.XLOOKUP($B71,contract[Social Value Measures],contract[Social value proxy 
£ committed])</f>
        <v>0</v>
      </c>
      <c r="AB71" s="50">
        <f t="shared" si="4"/>
        <v>0</v>
      </c>
      <c r="AC71" s="50">
        <f t="shared" si="5"/>
        <v>0</v>
      </c>
      <c r="AD71" s="50">
        <f t="shared" si="6"/>
        <v>0</v>
      </c>
      <c r="AE71" s="50">
        <f t="shared" si="7"/>
        <v>0</v>
      </c>
      <c r="AF71" s="50">
        <f t="shared" si="8"/>
        <v>0</v>
      </c>
      <c r="AG71" s="50">
        <f t="shared" si="9"/>
        <v>0</v>
      </c>
      <c r="AH71" s="50">
        <f t="shared" si="10"/>
        <v>0</v>
      </c>
      <c r="AI71" s="50">
        <f t="shared" si="11"/>
        <v>0</v>
      </c>
      <c r="AJ71" s="50">
        <f t="shared" si="12"/>
        <v>0</v>
      </c>
      <c r="AK71" s="50">
        <f t="shared" si="13"/>
        <v>0</v>
      </c>
      <c r="AL71" s="50">
        <f t="shared" si="14"/>
        <v>0</v>
      </c>
      <c r="AM71" s="50">
        <f t="shared" si="15"/>
        <v>0</v>
      </c>
      <c r="AN71" s="50">
        <f t="shared" si="16"/>
        <v>0</v>
      </c>
      <c r="AO71" s="50" t="b">
        <f t="shared" si="17"/>
        <v>0</v>
      </c>
    </row>
    <row r="72" spans="2:41">
      <c r="B72" s="93"/>
      <c r="C72" s="33">
        <f>_xlfn.XLOOKUP($B72,contract[Social Value Measures],contract[Reporting Frequency])</f>
        <v>0</v>
      </c>
      <c r="D72" s="33" t="str">
        <f>IF($B72="","",_xlfn.XLOOKUP($B72,contract[Social Value Measures],contract[Total Supplier Commitment (Units)],""))</f>
        <v/>
      </c>
      <c r="E72" s="46" t="str">
        <f t="shared" si="2"/>
        <v/>
      </c>
      <c r="F72" s="47" t="str">
        <f t="shared" si="3"/>
        <v/>
      </c>
      <c r="G72" s="48" t="str">
        <f>IFERROR(_xlfn.XLOOKUP($B72,contract[Social Value Measures],contract[Social value proxy 
£])*E72,"")</f>
        <v/>
      </c>
      <c r="H72" s="49"/>
      <c r="I72" s="49"/>
      <c r="J72" s="49"/>
      <c r="K72" s="49"/>
      <c r="L72" s="49"/>
      <c r="M72" s="49"/>
      <c r="N72" s="49"/>
      <c r="O72" s="49"/>
      <c r="P72" s="49"/>
      <c r="Q72" s="49"/>
      <c r="R72" s="49"/>
      <c r="S72" s="49"/>
      <c r="T72" s="49"/>
      <c r="U72" s="33">
        <f>_xlfn.XLOOKUP($B72,contract[Social Value Measures],contract[Units])</f>
        <v>0</v>
      </c>
      <c r="V72" s="48">
        <f>_xlfn.XLOOKUP($B72,contract[Social Value Measures],contract[Social value proxy 
£])</f>
        <v>0</v>
      </c>
      <c r="W72" s="33">
        <f>_xlfn.XLOOKUP($B72,contract[Social Value Measures],contract[Theme])</f>
        <v>0</v>
      </c>
      <c r="X72" s="33">
        <f>_xlfn.XLOOKUP($B72,contract[Social Value Measures],contract[Outcome])</f>
        <v>0</v>
      </c>
      <c r="Y72" s="33">
        <f>_xlfn.XLOOKUP($B72,contract[Social Value Measures],contract[Reference])</f>
        <v>0</v>
      </c>
      <c r="Z72" s="33" t="str">
        <f>IF($B72="","",_xlfn.XLOOKUP($B72,contract[Social Value Measures],contract[Milestones / Comments],""))</f>
        <v/>
      </c>
      <c r="AA72" s="48">
        <f>_xlfn.XLOOKUP($B72,contract[Social Value Measures],contract[Social value proxy 
£ committed])</f>
        <v>0</v>
      </c>
      <c r="AB72" s="50">
        <f t="shared" si="4"/>
        <v>0</v>
      </c>
      <c r="AC72" s="50">
        <f t="shared" si="5"/>
        <v>0</v>
      </c>
      <c r="AD72" s="50">
        <f t="shared" si="6"/>
        <v>0</v>
      </c>
      <c r="AE72" s="50">
        <f t="shared" si="7"/>
        <v>0</v>
      </c>
      <c r="AF72" s="50">
        <f t="shared" si="8"/>
        <v>0</v>
      </c>
      <c r="AG72" s="50">
        <f t="shared" si="9"/>
        <v>0</v>
      </c>
      <c r="AH72" s="50">
        <f t="shared" si="10"/>
        <v>0</v>
      </c>
      <c r="AI72" s="50">
        <f t="shared" si="11"/>
        <v>0</v>
      </c>
      <c r="AJ72" s="50">
        <f t="shared" si="12"/>
        <v>0</v>
      </c>
      <c r="AK72" s="50">
        <f t="shared" si="13"/>
        <v>0</v>
      </c>
      <c r="AL72" s="50">
        <f t="shared" si="14"/>
        <v>0</v>
      </c>
      <c r="AM72" s="50">
        <f t="shared" si="15"/>
        <v>0</v>
      </c>
      <c r="AN72" s="50">
        <f t="shared" si="16"/>
        <v>0</v>
      </c>
      <c r="AO72" s="50" t="b">
        <f t="shared" si="17"/>
        <v>0</v>
      </c>
    </row>
    <row r="73" spans="2:41">
      <c r="B73" s="93"/>
      <c r="C73" s="33">
        <f>_xlfn.XLOOKUP($B73,contract[Social Value Measures],contract[Reporting Frequency])</f>
        <v>0</v>
      </c>
      <c r="D73" s="33" t="str">
        <f>IF($B73="","",_xlfn.XLOOKUP($B73,contract[Social Value Measures],contract[Total Supplier Commitment (Units)],""))</f>
        <v/>
      </c>
      <c r="E73" s="46" t="str">
        <f t="shared" si="2"/>
        <v/>
      </c>
      <c r="F73" s="47" t="str">
        <f t="shared" si="3"/>
        <v/>
      </c>
      <c r="G73" s="48" t="str">
        <f>IFERROR(_xlfn.XLOOKUP($B73,contract[Social Value Measures],contract[Social value proxy 
£])*E73,"")</f>
        <v/>
      </c>
      <c r="H73" s="49"/>
      <c r="I73" s="49"/>
      <c r="J73" s="49"/>
      <c r="K73" s="49"/>
      <c r="L73" s="49"/>
      <c r="M73" s="49"/>
      <c r="N73" s="49"/>
      <c r="O73" s="49"/>
      <c r="P73" s="49"/>
      <c r="Q73" s="49"/>
      <c r="R73" s="49"/>
      <c r="S73" s="49"/>
      <c r="T73" s="49"/>
      <c r="U73" s="33">
        <f>_xlfn.XLOOKUP($B73,contract[Social Value Measures],contract[Units])</f>
        <v>0</v>
      </c>
      <c r="V73" s="48">
        <f>_xlfn.XLOOKUP($B73,contract[Social Value Measures],contract[Social value proxy 
£])</f>
        <v>0</v>
      </c>
      <c r="W73" s="33">
        <f>_xlfn.XLOOKUP($B73,contract[Social Value Measures],contract[Theme])</f>
        <v>0</v>
      </c>
      <c r="X73" s="33">
        <f>_xlfn.XLOOKUP($B73,contract[Social Value Measures],contract[Outcome])</f>
        <v>0</v>
      </c>
      <c r="Y73" s="33">
        <f>_xlfn.XLOOKUP($B73,contract[Social Value Measures],contract[Reference])</f>
        <v>0</v>
      </c>
      <c r="Z73" s="33" t="str">
        <f>IF($B73="","",_xlfn.XLOOKUP($B73,contract[Social Value Measures],contract[Milestones / Comments],""))</f>
        <v/>
      </c>
      <c r="AA73" s="48">
        <f>_xlfn.XLOOKUP($B73,contract[Social Value Measures],contract[Social value proxy 
£ committed])</f>
        <v>0</v>
      </c>
      <c r="AB73" s="50">
        <f t="shared" si="4"/>
        <v>0</v>
      </c>
      <c r="AC73" s="50">
        <f t="shared" si="5"/>
        <v>0</v>
      </c>
      <c r="AD73" s="50">
        <f t="shared" si="6"/>
        <v>0</v>
      </c>
      <c r="AE73" s="50">
        <f t="shared" si="7"/>
        <v>0</v>
      </c>
      <c r="AF73" s="50">
        <f t="shared" si="8"/>
        <v>0</v>
      </c>
      <c r="AG73" s="50">
        <f t="shared" si="9"/>
        <v>0</v>
      </c>
      <c r="AH73" s="50">
        <f t="shared" si="10"/>
        <v>0</v>
      </c>
      <c r="AI73" s="50">
        <f t="shared" si="11"/>
        <v>0</v>
      </c>
      <c r="AJ73" s="50">
        <f t="shared" si="12"/>
        <v>0</v>
      </c>
      <c r="AK73" s="50">
        <f t="shared" si="13"/>
        <v>0</v>
      </c>
      <c r="AL73" s="50">
        <f t="shared" si="14"/>
        <v>0</v>
      </c>
      <c r="AM73" s="50">
        <f t="shared" si="15"/>
        <v>0</v>
      </c>
      <c r="AN73" s="50">
        <f t="shared" si="16"/>
        <v>0</v>
      </c>
      <c r="AO73" s="50" t="b">
        <f t="shared" si="17"/>
        <v>0</v>
      </c>
    </row>
    <row r="74" spans="2:41">
      <c r="B74" s="93"/>
      <c r="C74" s="33">
        <f>_xlfn.XLOOKUP($B74,contract[Social Value Measures],contract[Reporting Frequency])</f>
        <v>0</v>
      </c>
      <c r="D74" s="33" t="str">
        <f>IF($B74="","",_xlfn.XLOOKUP($B74,contract[Social Value Measures],contract[Total Supplier Commitment (Units)],""))</f>
        <v/>
      </c>
      <c r="E74" s="46" t="str">
        <f t="shared" si="2"/>
        <v/>
      </c>
      <c r="F74" s="47" t="str">
        <f t="shared" si="3"/>
        <v/>
      </c>
      <c r="G74" s="48" t="str">
        <f>IFERROR(_xlfn.XLOOKUP($B74,contract[Social Value Measures],contract[Social value proxy 
£])*E74,"")</f>
        <v/>
      </c>
      <c r="H74" s="49"/>
      <c r="I74" s="49"/>
      <c r="J74" s="49"/>
      <c r="K74" s="49"/>
      <c r="L74" s="49"/>
      <c r="M74" s="49"/>
      <c r="N74" s="49"/>
      <c r="O74" s="49"/>
      <c r="P74" s="49"/>
      <c r="Q74" s="49"/>
      <c r="R74" s="49"/>
      <c r="S74" s="49"/>
      <c r="T74" s="49"/>
      <c r="U74" s="33">
        <f>_xlfn.XLOOKUP($B74,contract[Social Value Measures],contract[Units])</f>
        <v>0</v>
      </c>
      <c r="V74" s="48">
        <f>_xlfn.XLOOKUP($B74,contract[Social Value Measures],contract[Social value proxy 
£])</f>
        <v>0</v>
      </c>
      <c r="W74" s="33">
        <f>_xlfn.XLOOKUP($B74,contract[Social Value Measures],contract[Theme])</f>
        <v>0</v>
      </c>
      <c r="X74" s="33">
        <f>_xlfn.XLOOKUP($B74,contract[Social Value Measures],contract[Outcome])</f>
        <v>0</v>
      </c>
      <c r="Y74" s="33">
        <f>_xlfn.XLOOKUP($B74,contract[Social Value Measures],contract[Reference])</f>
        <v>0</v>
      </c>
      <c r="Z74" s="33" t="str">
        <f>IF($B74="","",_xlfn.XLOOKUP($B74,contract[Social Value Measures],contract[Milestones / Comments],""))</f>
        <v/>
      </c>
      <c r="AA74" s="48">
        <f>_xlfn.XLOOKUP($B74,contract[Social Value Measures],contract[Social value proxy 
£ committed])</f>
        <v>0</v>
      </c>
      <c r="AB74" s="50">
        <f t="shared" si="4"/>
        <v>0</v>
      </c>
      <c r="AC74" s="50">
        <f t="shared" si="5"/>
        <v>0</v>
      </c>
      <c r="AD74" s="50">
        <f t="shared" si="6"/>
        <v>0</v>
      </c>
      <c r="AE74" s="50">
        <f t="shared" si="7"/>
        <v>0</v>
      </c>
      <c r="AF74" s="50">
        <f t="shared" si="8"/>
        <v>0</v>
      </c>
      <c r="AG74" s="50">
        <f t="shared" si="9"/>
        <v>0</v>
      </c>
      <c r="AH74" s="50">
        <f t="shared" si="10"/>
        <v>0</v>
      </c>
      <c r="AI74" s="50">
        <f t="shared" si="11"/>
        <v>0</v>
      </c>
      <c r="AJ74" s="50">
        <f t="shared" si="12"/>
        <v>0</v>
      </c>
      <c r="AK74" s="50">
        <f t="shared" si="13"/>
        <v>0</v>
      </c>
      <c r="AL74" s="50">
        <f t="shared" si="14"/>
        <v>0</v>
      </c>
      <c r="AM74" s="50">
        <f t="shared" si="15"/>
        <v>0</v>
      </c>
      <c r="AN74" s="50">
        <f t="shared" si="16"/>
        <v>0</v>
      </c>
      <c r="AO74" s="50" t="b">
        <f t="shared" si="17"/>
        <v>0</v>
      </c>
    </row>
    <row r="75" spans="2:41">
      <c r="B75" s="93"/>
      <c r="C75" s="33">
        <f>_xlfn.XLOOKUP($B75,contract[Social Value Measures],contract[Reporting Frequency])</f>
        <v>0</v>
      </c>
      <c r="D75" s="33" t="str">
        <f>IF($B75="","",_xlfn.XLOOKUP($B75,contract[Social Value Measures],contract[Total Supplier Commitment (Units)],""))</f>
        <v/>
      </c>
      <c r="E75" s="46" t="str">
        <f t="shared" si="2"/>
        <v/>
      </c>
      <c r="F75" s="47" t="str">
        <f t="shared" si="3"/>
        <v/>
      </c>
      <c r="G75" s="48" t="str">
        <f>IFERROR(_xlfn.XLOOKUP($B75,contract[Social Value Measures],contract[Social value proxy 
£])*E75,"")</f>
        <v/>
      </c>
      <c r="H75" s="49"/>
      <c r="I75" s="49"/>
      <c r="J75" s="49"/>
      <c r="K75" s="49"/>
      <c r="L75" s="49"/>
      <c r="M75" s="49"/>
      <c r="N75" s="49"/>
      <c r="O75" s="49"/>
      <c r="P75" s="49"/>
      <c r="Q75" s="49"/>
      <c r="R75" s="49"/>
      <c r="S75" s="49"/>
      <c r="T75" s="49"/>
      <c r="U75" s="33">
        <f>_xlfn.XLOOKUP($B75,contract[Social Value Measures],contract[Units])</f>
        <v>0</v>
      </c>
      <c r="V75" s="48">
        <f>_xlfn.XLOOKUP($B75,contract[Social Value Measures],contract[Social value proxy 
£])</f>
        <v>0</v>
      </c>
      <c r="W75" s="33">
        <f>_xlfn.XLOOKUP($B75,contract[Social Value Measures],contract[Theme])</f>
        <v>0</v>
      </c>
      <c r="X75" s="33">
        <f>_xlfn.XLOOKUP($B75,contract[Social Value Measures],contract[Outcome])</f>
        <v>0</v>
      </c>
      <c r="Y75" s="33">
        <f>_xlfn.XLOOKUP($B75,contract[Social Value Measures],contract[Reference])</f>
        <v>0</v>
      </c>
      <c r="Z75" s="33" t="str">
        <f>IF($B75="","",_xlfn.XLOOKUP($B75,contract[Social Value Measures],contract[Milestones / Comments],""))</f>
        <v/>
      </c>
      <c r="AA75" s="48">
        <f>_xlfn.XLOOKUP($B75,contract[Social Value Measures],contract[Social value proxy 
£ committed])</f>
        <v>0</v>
      </c>
      <c r="AB75" s="50">
        <f t="shared" si="4"/>
        <v>0</v>
      </c>
      <c r="AC75" s="50">
        <f t="shared" si="5"/>
        <v>0</v>
      </c>
      <c r="AD75" s="50">
        <f t="shared" si="6"/>
        <v>0</v>
      </c>
      <c r="AE75" s="50">
        <f t="shared" si="7"/>
        <v>0</v>
      </c>
      <c r="AF75" s="50">
        <f t="shared" si="8"/>
        <v>0</v>
      </c>
      <c r="AG75" s="50">
        <f t="shared" si="9"/>
        <v>0</v>
      </c>
      <c r="AH75" s="50">
        <f t="shared" si="10"/>
        <v>0</v>
      </c>
      <c r="AI75" s="50">
        <f t="shared" si="11"/>
        <v>0</v>
      </c>
      <c r="AJ75" s="50">
        <f t="shared" si="12"/>
        <v>0</v>
      </c>
      <c r="AK75" s="50">
        <f t="shared" si="13"/>
        <v>0</v>
      </c>
      <c r="AL75" s="50">
        <f t="shared" si="14"/>
        <v>0</v>
      </c>
      <c r="AM75" s="50">
        <f t="shared" si="15"/>
        <v>0</v>
      </c>
      <c r="AN75" s="50">
        <f t="shared" si="16"/>
        <v>0</v>
      </c>
      <c r="AO75" s="50" t="b">
        <f t="shared" si="17"/>
        <v>0</v>
      </c>
    </row>
    <row r="76" spans="2:41">
      <c r="B76" s="93"/>
      <c r="C76" s="33">
        <f>_xlfn.XLOOKUP($B76,contract[Social Value Measures],contract[Reporting Frequency])</f>
        <v>0</v>
      </c>
      <c r="D76" s="33" t="str">
        <f>IF($B76="","",_xlfn.XLOOKUP($B76,contract[Social Value Measures],contract[Total Supplier Commitment (Units)],""))</f>
        <v/>
      </c>
      <c r="E76" s="46" t="str">
        <f t="shared" si="2"/>
        <v/>
      </c>
      <c r="F76" s="47" t="str">
        <f t="shared" si="3"/>
        <v/>
      </c>
      <c r="G76" s="48" t="str">
        <f>IFERROR(_xlfn.XLOOKUP($B76,contract[Social Value Measures],contract[Social value proxy 
£])*E76,"")</f>
        <v/>
      </c>
      <c r="H76" s="49"/>
      <c r="I76" s="49"/>
      <c r="J76" s="49"/>
      <c r="K76" s="49"/>
      <c r="L76" s="49"/>
      <c r="M76" s="49"/>
      <c r="N76" s="49"/>
      <c r="O76" s="49"/>
      <c r="P76" s="49"/>
      <c r="Q76" s="49"/>
      <c r="R76" s="49"/>
      <c r="S76" s="49"/>
      <c r="T76" s="49"/>
      <c r="U76" s="33">
        <f>_xlfn.XLOOKUP($B76,contract[Social Value Measures],contract[Units])</f>
        <v>0</v>
      </c>
      <c r="V76" s="48">
        <f>_xlfn.XLOOKUP($B76,contract[Social Value Measures],contract[Social value proxy 
£])</f>
        <v>0</v>
      </c>
      <c r="W76" s="33">
        <f>_xlfn.XLOOKUP($B76,contract[Social Value Measures],contract[Theme])</f>
        <v>0</v>
      </c>
      <c r="X76" s="33">
        <f>_xlfn.XLOOKUP($B76,contract[Social Value Measures],contract[Outcome])</f>
        <v>0</v>
      </c>
      <c r="Y76" s="33">
        <f>_xlfn.XLOOKUP($B76,contract[Social Value Measures],contract[Reference])</f>
        <v>0</v>
      </c>
      <c r="Z76" s="33" t="str">
        <f>IF($B76="","",_xlfn.XLOOKUP($B76,contract[Social Value Measures],contract[Milestones / Comments],""))</f>
        <v/>
      </c>
      <c r="AA76" s="48">
        <f>_xlfn.XLOOKUP($B76,contract[Social Value Measures],contract[Social value proxy 
£ committed])</f>
        <v>0</v>
      </c>
      <c r="AB76" s="50">
        <f t="shared" si="4"/>
        <v>0</v>
      </c>
      <c r="AC76" s="50">
        <f t="shared" si="5"/>
        <v>0</v>
      </c>
      <c r="AD76" s="50">
        <f t="shared" si="6"/>
        <v>0</v>
      </c>
      <c r="AE76" s="50">
        <f t="shared" si="7"/>
        <v>0</v>
      </c>
      <c r="AF76" s="50">
        <f t="shared" si="8"/>
        <v>0</v>
      </c>
      <c r="AG76" s="50">
        <f t="shared" si="9"/>
        <v>0</v>
      </c>
      <c r="AH76" s="50">
        <f t="shared" si="10"/>
        <v>0</v>
      </c>
      <c r="AI76" s="50">
        <f t="shared" si="11"/>
        <v>0</v>
      </c>
      <c r="AJ76" s="50">
        <f t="shared" si="12"/>
        <v>0</v>
      </c>
      <c r="AK76" s="50">
        <f t="shared" si="13"/>
        <v>0</v>
      </c>
      <c r="AL76" s="50">
        <f t="shared" si="14"/>
        <v>0</v>
      </c>
      <c r="AM76" s="50">
        <f t="shared" si="15"/>
        <v>0</v>
      </c>
      <c r="AN76" s="50">
        <f t="shared" si="16"/>
        <v>0</v>
      </c>
      <c r="AO76" s="50" t="b">
        <f t="shared" si="17"/>
        <v>0</v>
      </c>
    </row>
    <row r="77" spans="2:41">
      <c r="B77" s="93"/>
      <c r="C77" s="33">
        <f>_xlfn.XLOOKUP($B77,contract[Social Value Measures],contract[Reporting Frequency])</f>
        <v>0</v>
      </c>
      <c r="D77" s="33" t="str">
        <f>IF($B77="","",_xlfn.XLOOKUP($B77,contract[Social Value Measures],contract[Total Supplier Commitment (Units)],""))</f>
        <v/>
      </c>
      <c r="E77" s="46" t="str">
        <f t="shared" si="2"/>
        <v/>
      </c>
      <c r="F77" s="47" t="str">
        <f t="shared" si="3"/>
        <v/>
      </c>
      <c r="G77" s="48" t="str">
        <f>IFERROR(_xlfn.XLOOKUP($B77,contract[Social Value Measures],contract[Social value proxy 
£])*E77,"")</f>
        <v/>
      </c>
      <c r="H77" s="49"/>
      <c r="I77" s="49"/>
      <c r="J77" s="49"/>
      <c r="K77" s="49"/>
      <c r="L77" s="49"/>
      <c r="M77" s="49"/>
      <c r="N77" s="49"/>
      <c r="O77" s="49"/>
      <c r="P77" s="49"/>
      <c r="Q77" s="49"/>
      <c r="R77" s="49"/>
      <c r="S77" s="49"/>
      <c r="T77" s="49"/>
      <c r="U77" s="33">
        <f>_xlfn.XLOOKUP($B77,contract[Social Value Measures],contract[Units])</f>
        <v>0</v>
      </c>
      <c r="V77" s="48">
        <f>_xlfn.XLOOKUP($B77,contract[Social Value Measures],contract[Social value proxy 
£])</f>
        <v>0</v>
      </c>
      <c r="W77" s="33">
        <f>_xlfn.XLOOKUP($B77,contract[Social Value Measures],contract[Theme])</f>
        <v>0</v>
      </c>
      <c r="X77" s="33">
        <f>_xlfn.XLOOKUP($B77,contract[Social Value Measures],contract[Outcome])</f>
        <v>0</v>
      </c>
      <c r="Y77" s="33">
        <f>_xlfn.XLOOKUP($B77,contract[Social Value Measures],contract[Reference])</f>
        <v>0</v>
      </c>
      <c r="Z77" s="33" t="str">
        <f>IF($B77="","",_xlfn.XLOOKUP($B77,contract[Social Value Measures],contract[Milestones / Comments],""))</f>
        <v/>
      </c>
      <c r="AA77" s="48">
        <f>_xlfn.XLOOKUP($B77,contract[Social Value Measures],contract[Social value proxy 
£ committed])</f>
        <v>0</v>
      </c>
      <c r="AB77" s="50">
        <f t="shared" si="4"/>
        <v>0</v>
      </c>
      <c r="AC77" s="50">
        <f t="shared" si="5"/>
        <v>0</v>
      </c>
      <c r="AD77" s="50">
        <f t="shared" si="6"/>
        <v>0</v>
      </c>
      <c r="AE77" s="50">
        <f t="shared" si="7"/>
        <v>0</v>
      </c>
      <c r="AF77" s="50">
        <f t="shared" si="8"/>
        <v>0</v>
      </c>
      <c r="AG77" s="50">
        <f t="shared" si="9"/>
        <v>0</v>
      </c>
      <c r="AH77" s="50">
        <f t="shared" si="10"/>
        <v>0</v>
      </c>
      <c r="AI77" s="50">
        <f t="shared" si="11"/>
        <v>0</v>
      </c>
      <c r="AJ77" s="50">
        <f t="shared" si="12"/>
        <v>0</v>
      </c>
      <c r="AK77" s="50">
        <f t="shared" si="13"/>
        <v>0</v>
      </c>
      <c r="AL77" s="50">
        <f t="shared" si="14"/>
        <v>0</v>
      </c>
      <c r="AM77" s="50">
        <f t="shared" si="15"/>
        <v>0</v>
      </c>
      <c r="AN77" s="50">
        <f t="shared" si="16"/>
        <v>0</v>
      </c>
      <c r="AO77" s="50" t="b">
        <f t="shared" si="17"/>
        <v>0</v>
      </c>
    </row>
    <row r="78" spans="2:41">
      <c r="B78" s="93"/>
      <c r="C78" s="33">
        <f>_xlfn.XLOOKUP($B78,contract[Social Value Measures],contract[Reporting Frequency])</f>
        <v>0</v>
      </c>
      <c r="D78" s="33" t="str">
        <f>IF($B78="","",_xlfn.XLOOKUP($B78,contract[Social Value Measures],contract[Total Supplier Commitment (Units)],""))</f>
        <v/>
      </c>
      <c r="E78" s="46" t="str">
        <f t="shared" si="2"/>
        <v/>
      </c>
      <c r="F78" s="47" t="str">
        <f t="shared" si="3"/>
        <v/>
      </c>
      <c r="G78" s="48" t="str">
        <f>IFERROR(_xlfn.XLOOKUP($B78,contract[Social Value Measures],contract[Social value proxy 
£])*E78,"")</f>
        <v/>
      </c>
      <c r="H78" s="49"/>
      <c r="I78" s="49"/>
      <c r="J78" s="49"/>
      <c r="K78" s="49"/>
      <c r="L78" s="49"/>
      <c r="M78" s="49"/>
      <c r="N78" s="49"/>
      <c r="O78" s="49"/>
      <c r="P78" s="49"/>
      <c r="Q78" s="49"/>
      <c r="R78" s="49"/>
      <c r="S78" s="49"/>
      <c r="T78" s="49"/>
      <c r="U78" s="33">
        <f>_xlfn.XLOOKUP($B78,contract[Social Value Measures],contract[Units])</f>
        <v>0</v>
      </c>
      <c r="V78" s="48">
        <f>_xlfn.XLOOKUP($B78,contract[Social Value Measures],contract[Social value proxy 
£])</f>
        <v>0</v>
      </c>
      <c r="W78" s="33">
        <f>_xlfn.XLOOKUP($B78,contract[Social Value Measures],contract[Theme])</f>
        <v>0</v>
      </c>
      <c r="X78" s="33">
        <f>_xlfn.XLOOKUP($B78,contract[Social Value Measures],contract[Outcome])</f>
        <v>0</v>
      </c>
      <c r="Y78" s="33">
        <f>_xlfn.XLOOKUP($B78,contract[Social Value Measures],contract[Reference])</f>
        <v>0</v>
      </c>
      <c r="Z78" s="33" t="str">
        <f>IF($B78="","",_xlfn.XLOOKUP($B78,contract[Social Value Measures],contract[Milestones / Comments],""))</f>
        <v/>
      </c>
      <c r="AA78" s="48">
        <f>_xlfn.XLOOKUP($B78,contract[Social Value Measures],contract[Social value proxy 
£ committed])</f>
        <v>0</v>
      </c>
      <c r="AB78" s="50">
        <f t="shared" si="4"/>
        <v>0</v>
      </c>
      <c r="AC78" s="50">
        <f t="shared" si="5"/>
        <v>0</v>
      </c>
      <c r="AD78" s="50">
        <f t="shared" si="6"/>
        <v>0</v>
      </c>
      <c r="AE78" s="50">
        <f t="shared" si="7"/>
        <v>0</v>
      </c>
      <c r="AF78" s="50">
        <f t="shared" si="8"/>
        <v>0</v>
      </c>
      <c r="AG78" s="50">
        <f t="shared" si="9"/>
        <v>0</v>
      </c>
      <c r="AH78" s="50">
        <f t="shared" si="10"/>
        <v>0</v>
      </c>
      <c r="AI78" s="50">
        <f t="shared" si="11"/>
        <v>0</v>
      </c>
      <c r="AJ78" s="50">
        <f t="shared" si="12"/>
        <v>0</v>
      </c>
      <c r="AK78" s="50">
        <f t="shared" si="13"/>
        <v>0</v>
      </c>
      <c r="AL78" s="50">
        <f t="shared" si="14"/>
        <v>0</v>
      </c>
      <c r="AM78" s="50">
        <f t="shared" si="15"/>
        <v>0</v>
      </c>
      <c r="AN78" s="50">
        <f t="shared" si="16"/>
        <v>0</v>
      </c>
      <c r="AO78" s="50" t="b">
        <f t="shared" si="17"/>
        <v>0</v>
      </c>
    </row>
    <row r="79" spans="2:41">
      <c r="B79" s="93"/>
      <c r="C79" s="33">
        <f>_xlfn.XLOOKUP($B79,contract[Social Value Measures],contract[Reporting Frequency])</f>
        <v>0</v>
      </c>
      <c r="D79" s="33" t="str">
        <f>IF($B79="","",_xlfn.XLOOKUP($B79,contract[Social Value Measures],contract[Total Supplier Commitment (Units)],""))</f>
        <v/>
      </c>
      <c r="E79" s="46" t="str">
        <f t="shared" si="2"/>
        <v/>
      </c>
      <c r="F79" s="47" t="str">
        <f t="shared" si="3"/>
        <v/>
      </c>
      <c r="G79" s="48" t="str">
        <f>IFERROR(_xlfn.XLOOKUP($B79,contract[Social Value Measures],contract[Social value proxy 
£])*E79,"")</f>
        <v/>
      </c>
      <c r="H79" s="49"/>
      <c r="I79" s="49"/>
      <c r="J79" s="49"/>
      <c r="K79" s="49"/>
      <c r="L79" s="49"/>
      <c r="M79" s="49"/>
      <c r="N79" s="49"/>
      <c r="O79" s="49"/>
      <c r="P79" s="49"/>
      <c r="Q79" s="49"/>
      <c r="R79" s="49"/>
      <c r="S79" s="49"/>
      <c r="T79" s="49"/>
      <c r="U79" s="33">
        <f>_xlfn.XLOOKUP($B79,contract[Social Value Measures],contract[Units])</f>
        <v>0</v>
      </c>
      <c r="V79" s="48">
        <f>_xlfn.XLOOKUP($B79,contract[Social Value Measures],contract[Social value proxy 
£])</f>
        <v>0</v>
      </c>
      <c r="W79" s="33">
        <f>_xlfn.XLOOKUP($B79,contract[Social Value Measures],contract[Theme])</f>
        <v>0</v>
      </c>
      <c r="X79" s="33">
        <f>_xlfn.XLOOKUP($B79,contract[Social Value Measures],contract[Outcome])</f>
        <v>0</v>
      </c>
      <c r="Y79" s="33">
        <f>_xlfn.XLOOKUP($B79,contract[Social Value Measures],contract[Reference])</f>
        <v>0</v>
      </c>
      <c r="Z79" s="33" t="str">
        <f>IF($B79="","",_xlfn.XLOOKUP($B79,contract[Social Value Measures],contract[Milestones / Comments],""))</f>
        <v/>
      </c>
      <c r="AA79" s="48">
        <f>_xlfn.XLOOKUP($B79,contract[Social Value Measures],contract[Social value proxy 
£ committed])</f>
        <v>0</v>
      </c>
      <c r="AB79" s="50">
        <f t="shared" si="4"/>
        <v>0</v>
      </c>
      <c r="AC79" s="50">
        <f t="shared" si="5"/>
        <v>0</v>
      </c>
      <c r="AD79" s="50">
        <f t="shared" si="6"/>
        <v>0</v>
      </c>
      <c r="AE79" s="50">
        <f t="shared" si="7"/>
        <v>0</v>
      </c>
      <c r="AF79" s="50">
        <f t="shared" si="8"/>
        <v>0</v>
      </c>
      <c r="AG79" s="50">
        <f t="shared" si="9"/>
        <v>0</v>
      </c>
      <c r="AH79" s="50">
        <f t="shared" si="10"/>
        <v>0</v>
      </c>
      <c r="AI79" s="50">
        <f t="shared" si="11"/>
        <v>0</v>
      </c>
      <c r="AJ79" s="50">
        <f t="shared" si="12"/>
        <v>0</v>
      </c>
      <c r="AK79" s="50">
        <f t="shared" si="13"/>
        <v>0</v>
      </c>
      <c r="AL79" s="50">
        <f t="shared" si="14"/>
        <v>0</v>
      </c>
      <c r="AM79" s="50">
        <f t="shared" si="15"/>
        <v>0</v>
      </c>
      <c r="AN79" s="50">
        <f t="shared" si="16"/>
        <v>0</v>
      </c>
      <c r="AO79" s="50" t="b">
        <f t="shared" si="17"/>
        <v>0</v>
      </c>
    </row>
    <row r="80" spans="2:41">
      <c r="B80" s="93"/>
      <c r="C80" s="33">
        <f>_xlfn.XLOOKUP($B80,contract[Social Value Measures],contract[Reporting Frequency])</f>
        <v>0</v>
      </c>
      <c r="D80" s="33" t="str">
        <f>IF($B80="","",_xlfn.XLOOKUP($B80,contract[Social Value Measures],contract[Total Supplier Commitment (Units)],""))</f>
        <v/>
      </c>
      <c r="E80" s="46" t="str">
        <f t="shared" si="2"/>
        <v/>
      </c>
      <c r="F80" s="47" t="str">
        <f t="shared" si="3"/>
        <v/>
      </c>
      <c r="G80" s="48" t="str">
        <f>IFERROR(_xlfn.XLOOKUP($B80,contract[Social Value Measures],contract[Social value proxy 
£])*E80,"")</f>
        <v/>
      </c>
      <c r="H80" s="49"/>
      <c r="I80" s="49"/>
      <c r="J80" s="49"/>
      <c r="K80" s="49"/>
      <c r="L80" s="49"/>
      <c r="M80" s="49"/>
      <c r="N80" s="49"/>
      <c r="O80" s="49"/>
      <c r="P80" s="49"/>
      <c r="Q80" s="49"/>
      <c r="R80" s="49"/>
      <c r="S80" s="49"/>
      <c r="T80" s="49"/>
      <c r="U80" s="33">
        <f>_xlfn.XLOOKUP($B80,contract[Social Value Measures],contract[Units])</f>
        <v>0</v>
      </c>
      <c r="V80" s="48">
        <f>_xlfn.XLOOKUP($B80,contract[Social Value Measures],contract[Social value proxy 
£])</f>
        <v>0</v>
      </c>
      <c r="W80" s="33">
        <f>_xlfn.XLOOKUP($B80,contract[Social Value Measures],contract[Theme])</f>
        <v>0</v>
      </c>
      <c r="X80" s="33">
        <f>_xlfn.XLOOKUP($B80,contract[Social Value Measures],contract[Outcome])</f>
        <v>0</v>
      </c>
      <c r="Y80" s="33">
        <f>_xlfn.XLOOKUP($B80,contract[Social Value Measures],contract[Reference])</f>
        <v>0</v>
      </c>
      <c r="Z80" s="33" t="str">
        <f>IF($B80="","",_xlfn.XLOOKUP($B80,contract[Social Value Measures],contract[Milestones / Comments],""))</f>
        <v/>
      </c>
      <c r="AA80" s="48">
        <f>_xlfn.XLOOKUP($B80,contract[Social Value Measures],contract[Social value proxy 
£ committed])</f>
        <v>0</v>
      </c>
      <c r="AB80" s="50">
        <f t="shared" si="4"/>
        <v>0</v>
      </c>
      <c r="AC80" s="50">
        <f t="shared" si="5"/>
        <v>0</v>
      </c>
      <c r="AD80" s="50">
        <f t="shared" si="6"/>
        <v>0</v>
      </c>
      <c r="AE80" s="50">
        <f t="shared" si="7"/>
        <v>0</v>
      </c>
      <c r="AF80" s="50">
        <f t="shared" si="8"/>
        <v>0</v>
      </c>
      <c r="AG80" s="50">
        <f t="shared" si="9"/>
        <v>0</v>
      </c>
      <c r="AH80" s="50">
        <f t="shared" si="10"/>
        <v>0</v>
      </c>
      <c r="AI80" s="50">
        <f t="shared" si="11"/>
        <v>0</v>
      </c>
      <c r="AJ80" s="50">
        <f t="shared" si="12"/>
        <v>0</v>
      </c>
      <c r="AK80" s="50">
        <f t="shared" si="13"/>
        <v>0</v>
      </c>
      <c r="AL80" s="50">
        <f t="shared" si="14"/>
        <v>0</v>
      </c>
      <c r="AM80" s="50">
        <f t="shared" si="15"/>
        <v>0</v>
      </c>
      <c r="AN80" s="50">
        <f t="shared" si="16"/>
        <v>0</v>
      </c>
      <c r="AO80" s="50" t="b">
        <f t="shared" si="17"/>
        <v>0</v>
      </c>
    </row>
    <row r="81" spans="2:41">
      <c r="B81" s="93"/>
      <c r="C81" s="33">
        <f>_xlfn.XLOOKUP($B81,contract[Social Value Measures],contract[Reporting Frequency])</f>
        <v>0</v>
      </c>
      <c r="D81" s="33" t="str">
        <f>IF($B81="","",_xlfn.XLOOKUP($B81,contract[Social Value Measures],contract[Total Supplier Commitment (Units)],""))</f>
        <v/>
      </c>
      <c r="E81" s="46" t="str">
        <f t="shared" ref="E81:E144" si="18">IF($B81="","",SUM($I81:$T81))</f>
        <v/>
      </c>
      <c r="F81" s="47" t="str">
        <f t="shared" ref="F81:F144" si="19">IFERROR(E81/D81,"")</f>
        <v/>
      </c>
      <c r="G81" s="48" t="str">
        <f>IFERROR(_xlfn.XLOOKUP($B81,contract[Social Value Measures],contract[Social value proxy 
£])*E81,"")</f>
        <v/>
      </c>
      <c r="H81" s="49"/>
      <c r="I81" s="49"/>
      <c r="J81" s="49"/>
      <c r="K81" s="49"/>
      <c r="L81" s="49"/>
      <c r="M81" s="49"/>
      <c r="N81" s="49"/>
      <c r="O81" s="49"/>
      <c r="P81" s="49"/>
      <c r="Q81" s="49"/>
      <c r="R81" s="49"/>
      <c r="S81" s="49"/>
      <c r="T81" s="49"/>
      <c r="U81" s="33">
        <f>_xlfn.XLOOKUP($B81,contract[Social Value Measures],contract[Units])</f>
        <v>0</v>
      </c>
      <c r="V81" s="48">
        <f>_xlfn.XLOOKUP($B81,contract[Social Value Measures],contract[Social value proxy 
£])</f>
        <v>0</v>
      </c>
      <c r="W81" s="33">
        <f>_xlfn.XLOOKUP($B81,contract[Social Value Measures],contract[Theme])</f>
        <v>0</v>
      </c>
      <c r="X81" s="33">
        <f>_xlfn.XLOOKUP($B81,contract[Social Value Measures],contract[Outcome])</f>
        <v>0</v>
      </c>
      <c r="Y81" s="33">
        <f>_xlfn.XLOOKUP($B81,contract[Social Value Measures],contract[Reference])</f>
        <v>0</v>
      </c>
      <c r="Z81" s="33" t="str">
        <f>IF($B81="","",_xlfn.XLOOKUP($B81,contract[Social Value Measures],contract[Milestones / Comments],""))</f>
        <v/>
      </c>
      <c r="AA81" s="48">
        <f>_xlfn.XLOOKUP($B81,contract[Social Value Measures],contract[Social value proxy 
£ committed])</f>
        <v>0</v>
      </c>
      <c r="AB81" s="50">
        <f t="shared" ref="AB81:AB144" si="20">IFERROR(I81*$V81,"")</f>
        <v>0</v>
      </c>
      <c r="AC81" s="50">
        <f t="shared" ref="AC81:AC144" si="21">IFERROR(J81*$V81,"")</f>
        <v>0</v>
      </c>
      <c r="AD81" s="50">
        <f t="shared" ref="AD81:AD144" si="22">IFERROR(K81*$V81,"")</f>
        <v>0</v>
      </c>
      <c r="AE81" s="50">
        <f t="shared" ref="AE81:AE144" si="23">IFERROR(L81*$V81,"")</f>
        <v>0</v>
      </c>
      <c r="AF81" s="50">
        <f t="shared" ref="AF81:AF144" si="24">IFERROR(M81*$V81,"")</f>
        <v>0</v>
      </c>
      <c r="AG81" s="50">
        <f t="shared" ref="AG81:AG144" si="25">IFERROR(N81*$V81,"")</f>
        <v>0</v>
      </c>
      <c r="AH81" s="50">
        <f t="shared" ref="AH81:AH144" si="26">IFERROR(O81*$V81,"")</f>
        <v>0</v>
      </c>
      <c r="AI81" s="50">
        <f t="shared" ref="AI81:AI144" si="27">IFERROR(P81*$V81,"")</f>
        <v>0</v>
      </c>
      <c r="AJ81" s="50">
        <f t="shared" ref="AJ81:AJ144" si="28">IFERROR(Q81*$V81,"")</f>
        <v>0</v>
      </c>
      <c r="AK81" s="50">
        <f t="shared" ref="AK81:AK144" si="29">IFERROR(R81*$V81,"")</f>
        <v>0</v>
      </c>
      <c r="AL81" s="50">
        <f t="shared" ref="AL81:AL144" si="30">IFERROR(S81*$V81,"")</f>
        <v>0</v>
      </c>
      <c r="AM81" s="50">
        <f t="shared" ref="AM81:AM144" si="31">IFERROR(T81*$V81,"")</f>
        <v>0</v>
      </c>
      <c r="AN81" s="50">
        <f t="shared" ref="AN81:AN144" si="32">SUM(AB81:AM81)</f>
        <v>0</v>
      </c>
      <c r="AO81" s="50" t="b">
        <f t="shared" ref="AO81:AO144" si="33">AN81=G81</f>
        <v>0</v>
      </c>
    </row>
    <row r="82" spans="2:41">
      <c r="B82" s="93"/>
      <c r="C82" s="33">
        <f>_xlfn.XLOOKUP($B82,contract[Social Value Measures],contract[Reporting Frequency])</f>
        <v>0</v>
      </c>
      <c r="D82" s="33" t="str">
        <f>IF($B82="","",_xlfn.XLOOKUP($B82,contract[Social Value Measures],contract[Total Supplier Commitment (Units)],""))</f>
        <v/>
      </c>
      <c r="E82" s="46" t="str">
        <f t="shared" si="18"/>
        <v/>
      </c>
      <c r="F82" s="47" t="str">
        <f t="shared" si="19"/>
        <v/>
      </c>
      <c r="G82" s="48" t="str">
        <f>IFERROR(_xlfn.XLOOKUP($B82,contract[Social Value Measures],contract[Social value proxy 
£])*E82,"")</f>
        <v/>
      </c>
      <c r="H82" s="49"/>
      <c r="I82" s="49"/>
      <c r="J82" s="49"/>
      <c r="K82" s="49"/>
      <c r="L82" s="49"/>
      <c r="M82" s="49"/>
      <c r="N82" s="49"/>
      <c r="O82" s="49"/>
      <c r="P82" s="49"/>
      <c r="Q82" s="49"/>
      <c r="R82" s="49"/>
      <c r="S82" s="49"/>
      <c r="T82" s="49"/>
      <c r="U82" s="33">
        <f>_xlfn.XLOOKUP($B82,contract[Social Value Measures],contract[Units])</f>
        <v>0</v>
      </c>
      <c r="V82" s="48">
        <f>_xlfn.XLOOKUP($B82,contract[Social Value Measures],contract[Social value proxy 
£])</f>
        <v>0</v>
      </c>
      <c r="W82" s="33">
        <f>_xlfn.XLOOKUP($B82,contract[Social Value Measures],contract[Theme])</f>
        <v>0</v>
      </c>
      <c r="X82" s="33">
        <f>_xlfn.XLOOKUP($B82,contract[Social Value Measures],contract[Outcome])</f>
        <v>0</v>
      </c>
      <c r="Y82" s="33">
        <f>_xlfn.XLOOKUP($B82,contract[Social Value Measures],contract[Reference])</f>
        <v>0</v>
      </c>
      <c r="Z82" s="33" t="str">
        <f>IF($B82="","",_xlfn.XLOOKUP($B82,contract[Social Value Measures],contract[Milestones / Comments],""))</f>
        <v/>
      </c>
      <c r="AA82" s="48">
        <f>_xlfn.XLOOKUP($B82,contract[Social Value Measures],contract[Social value proxy 
£ committed])</f>
        <v>0</v>
      </c>
      <c r="AB82" s="50">
        <f t="shared" si="20"/>
        <v>0</v>
      </c>
      <c r="AC82" s="50">
        <f t="shared" si="21"/>
        <v>0</v>
      </c>
      <c r="AD82" s="50">
        <f t="shared" si="22"/>
        <v>0</v>
      </c>
      <c r="AE82" s="50">
        <f t="shared" si="23"/>
        <v>0</v>
      </c>
      <c r="AF82" s="50">
        <f t="shared" si="24"/>
        <v>0</v>
      </c>
      <c r="AG82" s="50">
        <f t="shared" si="25"/>
        <v>0</v>
      </c>
      <c r="AH82" s="50">
        <f t="shared" si="26"/>
        <v>0</v>
      </c>
      <c r="AI82" s="50">
        <f t="shared" si="27"/>
        <v>0</v>
      </c>
      <c r="AJ82" s="50">
        <f t="shared" si="28"/>
        <v>0</v>
      </c>
      <c r="AK82" s="50">
        <f t="shared" si="29"/>
        <v>0</v>
      </c>
      <c r="AL82" s="50">
        <f t="shared" si="30"/>
        <v>0</v>
      </c>
      <c r="AM82" s="50">
        <f t="shared" si="31"/>
        <v>0</v>
      </c>
      <c r="AN82" s="50">
        <f t="shared" si="32"/>
        <v>0</v>
      </c>
      <c r="AO82" s="50" t="b">
        <f t="shared" si="33"/>
        <v>0</v>
      </c>
    </row>
    <row r="83" spans="2:41">
      <c r="B83" s="93"/>
      <c r="C83" s="33">
        <f>_xlfn.XLOOKUP($B83,contract[Social Value Measures],contract[Reporting Frequency])</f>
        <v>0</v>
      </c>
      <c r="D83" s="33" t="str">
        <f>IF($B83="","",_xlfn.XLOOKUP($B83,contract[Social Value Measures],contract[Total Supplier Commitment (Units)],""))</f>
        <v/>
      </c>
      <c r="E83" s="46" t="str">
        <f t="shared" si="18"/>
        <v/>
      </c>
      <c r="F83" s="47" t="str">
        <f t="shared" si="19"/>
        <v/>
      </c>
      <c r="G83" s="48" t="str">
        <f>IFERROR(_xlfn.XLOOKUP($B83,contract[Social Value Measures],contract[Social value proxy 
£])*E83,"")</f>
        <v/>
      </c>
      <c r="H83" s="49"/>
      <c r="I83" s="49"/>
      <c r="J83" s="49"/>
      <c r="K83" s="49"/>
      <c r="L83" s="49"/>
      <c r="M83" s="49"/>
      <c r="N83" s="49"/>
      <c r="O83" s="49"/>
      <c r="P83" s="49"/>
      <c r="Q83" s="49"/>
      <c r="R83" s="49"/>
      <c r="S83" s="49"/>
      <c r="T83" s="49"/>
      <c r="U83" s="33">
        <f>_xlfn.XLOOKUP($B83,contract[Social Value Measures],contract[Units])</f>
        <v>0</v>
      </c>
      <c r="V83" s="48">
        <f>_xlfn.XLOOKUP($B83,contract[Social Value Measures],contract[Social value proxy 
£])</f>
        <v>0</v>
      </c>
      <c r="W83" s="33">
        <f>_xlfn.XLOOKUP($B83,contract[Social Value Measures],contract[Theme])</f>
        <v>0</v>
      </c>
      <c r="X83" s="33">
        <f>_xlfn.XLOOKUP($B83,contract[Social Value Measures],contract[Outcome])</f>
        <v>0</v>
      </c>
      <c r="Y83" s="33">
        <f>_xlfn.XLOOKUP($B83,contract[Social Value Measures],contract[Reference])</f>
        <v>0</v>
      </c>
      <c r="Z83" s="33" t="str">
        <f>IF($B83="","",_xlfn.XLOOKUP($B83,contract[Social Value Measures],contract[Milestones / Comments],""))</f>
        <v/>
      </c>
      <c r="AA83" s="48">
        <f>_xlfn.XLOOKUP($B83,contract[Social Value Measures],contract[Social value proxy 
£ committed])</f>
        <v>0</v>
      </c>
      <c r="AB83" s="50">
        <f t="shared" si="20"/>
        <v>0</v>
      </c>
      <c r="AC83" s="50">
        <f t="shared" si="21"/>
        <v>0</v>
      </c>
      <c r="AD83" s="50">
        <f t="shared" si="22"/>
        <v>0</v>
      </c>
      <c r="AE83" s="50">
        <f t="shared" si="23"/>
        <v>0</v>
      </c>
      <c r="AF83" s="50">
        <f t="shared" si="24"/>
        <v>0</v>
      </c>
      <c r="AG83" s="50">
        <f t="shared" si="25"/>
        <v>0</v>
      </c>
      <c r="AH83" s="50">
        <f t="shared" si="26"/>
        <v>0</v>
      </c>
      <c r="AI83" s="50">
        <f t="shared" si="27"/>
        <v>0</v>
      </c>
      <c r="AJ83" s="50">
        <f t="shared" si="28"/>
        <v>0</v>
      </c>
      <c r="AK83" s="50">
        <f t="shared" si="29"/>
        <v>0</v>
      </c>
      <c r="AL83" s="50">
        <f t="shared" si="30"/>
        <v>0</v>
      </c>
      <c r="AM83" s="50">
        <f t="shared" si="31"/>
        <v>0</v>
      </c>
      <c r="AN83" s="50">
        <f t="shared" si="32"/>
        <v>0</v>
      </c>
      <c r="AO83" s="50" t="b">
        <f t="shared" si="33"/>
        <v>0</v>
      </c>
    </row>
    <row r="84" spans="2:41">
      <c r="B84" s="93"/>
      <c r="C84" s="33">
        <f>_xlfn.XLOOKUP($B84,contract[Social Value Measures],contract[Reporting Frequency])</f>
        <v>0</v>
      </c>
      <c r="D84" s="33" t="str">
        <f>IF($B84="","",_xlfn.XLOOKUP($B84,contract[Social Value Measures],contract[Total Supplier Commitment (Units)],""))</f>
        <v/>
      </c>
      <c r="E84" s="46" t="str">
        <f t="shared" si="18"/>
        <v/>
      </c>
      <c r="F84" s="47" t="str">
        <f t="shared" si="19"/>
        <v/>
      </c>
      <c r="G84" s="48" t="str">
        <f>IFERROR(_xlfn.XLOOKUP($B84,contract[Social Value Measures],contract[Social value proxy 
£])*E84,"")</f>
        <v/>
      </c>
      <c r="H84" s="49"/>
      <c r="I84" s="49"/>
      <c r="J84" s="49"/>
      <c r="K84" s="49"/>
      <c r="L84" s="49"/>
      <c r="M84" s="49"/>
      <c r="N84" s="49"/>
      <c r="O84" s="49"/>
      <c r="P84" s="49"/>
      <c r="Q84" s="49"/>
      <c r="R84" s="49"/>
      <c r="S84" s="49"/>
      <c r="T84" s="49"/>
      <c r="U84" s="33">
        <f>_xlfn.XLOOKUP($B84,contract[Social Value Measures],contract[Units])</f>
        <v>0</v>
      </c>
      <c r="V84" s="48">
        <f>_xlfn.XLOOKUP($B84,contract[Social Value Measures],contract[Social value proxy 
£])</f>
        <v>0</v>
      </c>
      <c r="W84" s="33">
        <f>_xlfn.XLOOKUP($B84,contract[Social Value Measures],contract[Theme])</f>
        <v>0</v>
      </c>
      <c r="X84" s="33">
        <f>_xlfn.XLOOKUP($B84,contract[Social Value Measures],contract[Outcome])</f>
        <v>0</v>
      </c>
      <c r="Y84" s="33">
        <f>_xlfn.XLOOKUP($B84,contract[Social Value Measures],contract[Reference])</f>
        <v>0</v>
      </c>
      <c r="Z84" s="33" t="str">
        <f>IF($B84="","",_xlfn.XLOOKUP($B84,contract[Social Value Measures],contract[Milestones / Comments],""))</f>
        <v/>
      </c>
      <c r="AA84" s="48">
        <f>_xlfn.XLOOKUP($B84,contract[Social Value Measures],contract[Social value proxy 
£ committed])</f>
        <v>0</v>
      </c>
      <c r="AB84" s="50">
        <f t="shared" si="20"/>
        <v>0</v>
      </c>
      <c r="AC84" s="50">
        <f t="shared" si="21"/>
        <v>0</v>
      </c>
      <c r="AD84" s="50">
        <f t="shared" si="22"/>
        <v>0</v>
      </c>
      <c r="AE84" s="50">
        <f t="shared" si="23"/>
        <v>0</v>
      </c>
      <c r="AF84" s="50">
        <f t="shared" si="24"/>
        <v>0</v>
      </c>
      <c r="AG84" s="50">
        <f t="shared" si="25"/>
        <v>0</v>
      </c>
      <c r="AH84" s="50">
        <f t="shared" si="26"/>
        <v>0</v>
      </c>
      <c r="AI84" s="50">
        <f t="shared" si="27"/>
        <v>0</v>
      </c>
      <c r="AJ84" s="50">
        <f t="shared" si="28"/>
        <v>0</v>
      </c>
      <c r="AK84" s="50">
        <f t="shared" si="29"/>
        <v>0</v>
      </c>
      <c r="AL84" s="50">
        <f t="shared" si="30"/>
        <v>0</v>
      </c>
      <c r="AM84" s="50">
        <f t="shared" si="31"/>
        <v>0</v>
      </c>
      <c r="AN84" s="50">
        <f t="shared" si="32"/>
        <v>0</v>
      </c>
      <c r="AO84" s="50" t="b">
        <f t="shared" si="33"/>
        <v>0</v>
      </c>
    </row>
    <row r="85" spans="2:41">
      <c r="B85" s="93"/>
      <c r="C85" s="33">
        <f>_xlfn.XLOOKUP($B85,contract[Social Value Measures],contract[Reporting Frequency])</f>
        <v>0</v>
      </c>
      <c r="D85" s="33" t="str">
        <f>IF($B85="","",_xlfn.XLOOKUP($B85,contract[Social Value Measures],contract[Total Supplier Commitment (Units)],""))</f>
        <v/>
      </c>
      <c r="E85" s="46" t="str">
        <f t="shared" si="18"/>
        <v/>
      </c>
      <c r="F85" s="47" t="str">
        <f t="shared" si="19"/>
        <v/>
      </c>
      <c r="G85" s="48" t="str">
        <f>IFERROR(_xlfn.XLOOKUP($B85,contract[Social Value Measures],contract[Social value proxy 
£])*E85,"")</f>
        <v/>
      </c>
      <c r="H85" s="49"/>
      <c r="I85" s="49"/>
      <c r="J85" s="49"/>
      <c r="K85" s="49"/>
      <c r="L85" s="49"/>
      <c r="M85" s="49"/>
      <c r="N85" s="49"/>
      <c r="O85" s="49"/>
      <c r="P85" s="49"/>
      <c r="Q85" s="49"/>
      <c r="R85" s="49"/>
      <c r="S85" s="49"/>
      <c r="T85" s="49"/>
      <c r="U85" s="33">
        <f>_xlfn.XLOOKUP($B85,contract[Social Value Measures],contract[Units])</f>
        <v>0</v>
      </c>
      <c r="V85" s="48">
        <f>_xlfn.XLOOKUP($B85,contract[Social Value Measures],contract[Social value proxy 
£])</f>
        <v>0</v>
      </c>
      <c r="W85" s="33">
        <f>_xlfn.XLOOKUP($B85,contract[Social Value Measures],contract[Theme])</f>
        <v>0</v>
      </c>
      <c r="X85" s="33">
        <f>_xlfn.XLOOKUP($B85,contract[Social Value Measures],contract[Outcome])</f>
        <v>0</v>
      </c>
      <c r="Y85" s="33">
        <f>_xlfn.XLOOKUP($B85,contract[Social Value Measures],contract[Reference])</f>
        <v>0</v>
      </c>
      <c r="Z85" s="33" t="str">
        <f>IF($B85="","",_xlfn.XLOOKUP($B85,contract[Social Value Measures],contract[Milestones / Comments],""))</f>
        <v/>
      </c>
      <c r="AA85" s="48">
        <f>_xlfn.XLOOKUP($B85,contract[Social Value Measures],contract[Social value proxy 
£ committed])</f>
        <v>0</v>
      </c>
      <c r="AB85" s="50">
        <f t="shared" si="20"/>
        <v>0</v>
      </c>
      <c r="AC85" s="50">
        <f t="shared" si="21"/>
        <v>0</v>
      </c>
      <c r="AD85" s="50">
        <f t="shared" si="22"/>
        <v>0</v>
      </c>
      <c r="AE85" s="50">
        <f t="shared" si="23"/>
        <v>0</v>
      </c>
      <c r="AF85" s="50">
        <f t="shared" si="24"/>
        <v>0</v>
      </c>
      <c r="AG85" s="50">
        <f t="shared" si="25"/>
        <v>0</v>
      </c>
      <c r="AH85" s="50">
        <f t="shared" si="26"/>
        <v>0</v>
      </c>
      <c r="AI85" s="50">
        <f t="shared" si="27"/>
        <v>0</v>
      </c>
      <c r="AJ85" s="50">
        <f t="shared" si="28"/>
        <v>0</v>
      </c>
      <c r="AK85" s="50">
        <f t="shared" si="29"/>
        <v>0</v>
      </c>
      <c r="AL85" s="50">
        <f t="shared" si="30"/>
        <v>0</v>
      </c>
      <c r="AM85" s="50">
        <f t="shared" si="31"/>
        <v>0</v>
      </c>
      <c r="AN85" s="50">
        <f t="shared" si="32"/>
        <v>0</v>
      </c>
      <c r="AO85" s="50" t="b">
        <f t="shared" si="33"/>
        <v>0</v>
      </c>
    </row>
    <row r="86" spans="2:41">
      <c r="B86" s="93"/>
      <c r="C86" s="33">
        <f>_xlfn.XLOOKUP($B86,contract[Social Value Measures],contract[Reporting Frequency])</f>
        <v>0</v>
      </c>
      <c r="D86" s="33" t="str">
        <f>IF($B86="","",_xlfn.XLOOKUP($B86,contract[Social Value Measures],contract[Total Supplier Commitment (Units)],""))</f>
        <v/>
      </c>
      <c r="E86" s="46" t="str">
        <f t="shared" si="18"/>
        <v/>
      </c>
      <c r="F86" s="47" t="str">
        <f t="shared" si="19"/>
        <v/>
      </c>
      <c r="G86" s="48" t="str">
        <f>IFERROR(_xlfn.XLOOKUP($B86,contract[Social Value Measures],contract[Social value proxy 
£])*E86,"")</f>
        <v/>
      </c>
      <c r="H86" s="49"/>
      <c r="I86" s="49"/>
      <c r="J86" s="49"/>
      <c r="K86" s="49"/>
      <c r="L86" s="49"/>
      <c r="M86" s="49"/>
      <c r="N86" s="49"/>
      <c r="O86" s="49"/>
      <c r="P86" s="49"/>
      <c r="Q86" s="49"/>
      <c r="R86" s="49"/>
      <c r="S86" s="49"/>
      <c r="T86" s="49"/>
      <c r="U86" s="33">
        <f>_xlfn.XLOOKUP($B86,contract[Social Value Measures],contract[Units])</f>
        <v>0</v>
      </c>
      <c r="V86" s="48">
        <f>_xlfn.XLOOKUP($B86,contract[Social Value Measures],contract[Social value proxy 
£])</f>
        <v>0</v>
      </c>
      <c r="W86" s="33">
        <f>_xlfn.XLOOKUP($B86,contract[Social Value Measures],contract[Theme])</f>
        <v>0</v>
      </c>
      <c r="X86" s="33">
        <f>_xlfn.XLOOKUP($B86,contract[Social Value Measures],contract[Outcome])</f>
        <v>0</v>
      </c>
      <c r="Y86" s="33">
        <f>_xlfn.XLOOKUP($B86,contract[Social Value Measures],contract[Reference])</f>
        <v>0</v>
      </c>
      <c r="Z86" s="33" t="str">
        <f>IF($B86="","",_xlfn.XLOOKUP($B86,contract[Social Value Measures],contract[Milestones / Comments],""))</f>
        <v/>
      </c>
      <c r="AA86" s="48">
        <f>_xlfn.XLOOKUP($B86,contract[Social Value Measures],contract[Social value proxy 
£ committed])</f>
        <v>0</v>
      </c>
      <c r="AB86" s="50">
        <f t="shared" si="20"/>
        <v>0</v>
      </c>
      <c r="AC86" s="50">
        <f t="shared" si="21"/>
        <v>0</v>
      </c>
      <c r="AD86" s="50">
        <f t="shared" si="22"/>
        <v>0</v>
      </c>
      <c r="AE86" s="50">
        <f t="shared" si="23"/>
        <v>0</v>
      </c>
      <c r="AF86" s="50">
        <f t="shared" si="24"/>
        <v>0</v>
      </c>
      <c r="AG86" s="50">
        <f t="shared" si="25"/>
        <v>0</v>
      </c>
      <c r="AH86" s="50">
        <f t="shared" si="26"/>
        <v>0</v>
      </c>
      <c r="AI86" s="50">
        <f t="shared" si="27"/>
        <v>0</v>
      </c>
      <c r="AJ86" s="50">
        <f t="shared" si="28"/>
        <v>0</v>
      </c>
      <c r="AK86" s="50">
        <f t="shared" si="29"/>
        <v>0</v>
      </c>
      <c r="AL86" s="50">
        <f t="shared" si="30"/>
        <v>0</v>
      </c>
      <c r="AM86" s="50">
        <f t="shared" si="31"/>
        <v>0</v>
      </c>
      <c r="AN86" s="50">
        <f t="shared" si="32"/>
        <v>0</v>
      </c>
      <c r="AO86" s="50" t="b">
        <f t="shared" si="33"/>
        <v>0</v>
      </c>
    </row>
    <row r="87" spans="2:41">
      <c r="B87" s="93"/>
      <c r="C87" s="33">
        <f>_xlfn.XLOOKUP($B87,contract[Social Value Measures],contract[Reporting Frequency])</f>
        <v>0</v>
      </c>
      <c r="D87" s="33" t="str">
        <f>IF($B87="","",_xlfn.XLOOKUP($B87,contract[Social Value Measures],contract[Total Supplier Commitment (Units)],""))</f>
        <v/>
      </c>
      <c r="E87" s="46" t="str">
        <f t="shared" si="18"/>
        <v/>
      </c>
      <c r="F87" s="47" t="str">
        <f t="shared" si="19"/>
        <v/>
      </c>
      <c r="G87" s="48" t="str">
        <f>IFERROR(_xlfn.XLOOKUP($B87,contract[Social Value Measures],contract[Social value proxy 
£])*E87,"")</f>
        <v/>
      </c>
      <c r="H87" s="49"/>
      <c r="I87" s="49"/>
      <c r="J87" s="49"/>
      <c r="K87" s="49"/>
      <c r="L87" s="49"/>
      <c r="M87" s="49"/>
      <c r="N87" s="49"/>
      <c r="O87" s="49"/>
      <c r="P87" s="49"/>
      <c r="Q87" s="49"/>
      <c r="R87" s="49"/>
      <c r="S87" s="49"/>
      <c r="T87" s="49"/>
      <c r="U87" s="33">
        <f>_xlfn.XLOOKUP($B87,contract[Social Value Measures],contract[Units])</f>
        <v>0</v>
      </c>
      <c r="V87" s="48">
        <f>_xlfn.XLOOKUP($B87,contract[Social Value Measures],contract[Social value proxy 
£])</f>
        <v>0</v>
      </c>
      <c r="W87" s="33">
        <f>_xlfn.XLOOKUP($B87,contract[Social Value Measures],contract[Theme])</f>
        <v>0</v>
      </c>
      <c r="X87" s="33">
        <f>_xlfn.XLOOKUP($B87,contract[Social Value Measures],contract[Outcome])</f>
        <v>0</v>
      </c>
      <c r="Y87" s="33">
        <f>_xlfn.XLOOKUP($B87,contract[Social Value Measures],contract[Reference])</f>
        <v>0</v>
      </c>
      <c r="Z87" s="33" t="str">
        <f>IF($B87="","",_xlfn.XLOOKUP($B87,contract[Social Value Measures],contract[Milestones / Comments],""))</f>
        <v/>
      </c>
      <c r="AA87" s="48">
        <f>_xlfn.XLOOKUP($B87,contract[Social Value Measures],contract[Social value proxy 
£ committed])</f>
        <v>0</v>
      </c>
      <c r="AB87" s="50">
        <f t="shared" si="20"/>
        <v>0</v>
      </c>
      <c r="AC87" s="50">
        <f t="shared" si="21"/>
        <v>0</v>
      </c>
      <c r="AD87" s="50">
        <f t="shared" si="22"/>
        <v>0</v>
      </c>
      <c r="AE87" s="50">
        <f t="shared" si="23"/>
        <v>0</v>
      </c>
      <c r="AF87" s="50">
        <f t="shared" si="24"/>
        <v>0</v>
      </c>
      <c r="AG87" s="50">
        <f t="shared" si="25"/>
        <v>0</v>
      </c>
      <c r="AH87" s="50">
        <f t="shared" si="26"/>
        <v>0</v>
      </c>
      <c r="AI87" s="50">
        <f t="shared" si="27"/>
        <v>0</v>
      </c>
      <c r="AJ87" s="50">
        <f t="shared" si="28"/>
        <v>0</v>
      </c>
      <c r="AK87" s="50">
        <f t="shared" si="29"/>
        <v>0</v>
      </c>
      <c r="AL87" s="50">
        <f t="shared" si="30"/>
        <v>0</v>
      </c>
      <c r="AM87" s="50">
        <f t="shared" si="31"/>
        <v>0</v>
      </c>
      <c r="AN87" s="50">
        <f t="shared" si="32"/>
        <v>0</v>
      </c>
      <c r="AO87" s="50" t="b">
        <f t="shared" si="33"/>
        <v>0</v>
      </c>
    </row>
    <row r="88" spans="2:41">
      <c r="B88" s="93"/>
      <c r="C88" s="33">
        <f>_xlfn.XLOOKUP($B88,contract[Social Value Measures],contract[Reporting Frequency])</f>
        <v>0</v>
      </c>
      <c r="D88" s="33" t="str">
        <f>IF($B88="","",_xlfn.XLOOKUP($B88,contract[Social Value Measures],contract[Total Supplier Commitment (Units)],""))</f>
        <v/>
      </c>
      <c r="E88" s="46" t="str">
        <f t="shared" si="18"/>
        <v/>
      </c>
      <c r="F88" s="47" t="str">
        <f t="shared" si="19"/>
        <v/>
      </c>
      <c r="G88" s="48" t="str">
        <f>IFERROR(_xlfn.XLOOKUP($B88,contract[Social Value Measures],contract[Social value proxy 
£])*E88,"")</f>
        <v/>
      </c>
      <c r="H88" s="49"/>
      <c r="I88" s="49"/>
      <c r="J88" s="49"/>
      <c r="K88" s="49"/>
      <c r="L88" s="49"/>
      <c r="M88" s="49"/>
      <c r="N88" s="49"/>
      <c r="O88" s="49"/>
      <c r="P88" s="49"/>
      <c r="Q88" s="49"/>
      <c r="R88" s="49"/>
      <c r="S88" s="49"/>
      <c r="T88" s="49"/>
      <c r="U88" s="33">
        <f>_xlfn.XLOOKUP($B88,contract[Social Value Measures],contract[Units])</f>
        <v>0</v>
      </c>
      <c r="V88" s="48">
        <f>_xlfn.XLOOKUP($B88,contract[Social Value Measures],contract[Social value proxy 
£])</f>
        <v>0</v>
      </c>
      <c r="W88" s="33">
        <f>_xlfn.XLOOKUP($B88,contract[Social Value Measures],contract[Theme])</f>
        <v>0</v>
      </c>
      <c r="X88" s="33">
        <f>_xlfn.XLOOKUP($B88,contract[Social Value Measures],contract[Outcome])</f>
        <v>0</v>
      </c>
      <c r="Y88" s="33">
        <f>_xlfn.XLOOKUP($B88,contract[Social Value Measures],contract[Reference])</f>
        <v>0</v>
      </c>
      <c r="Z88" s="33" t="str">
        <f>IF($B88="","",_xlfn.XLOOKUP($B88,contract[Social Value Measures],contract[Milestones / Comments],""))</f>
        <v/>
      </c>
      <c r="AA88" s="48">
        <f>_xlfn.XLOOKUP($B88,contract[Social Value Measures],contract[Social value proxy 
£ committed])</f>
        <v>0</v>
      </c>
      <c r="AB88" s="50">
        <f t="shared" si="20"/>
        <v>0</v>
      </c>
      <c r="AC88" s="50">
        <f t="shared" si="21"/>
        <v>0</v>
      </c>
      <c r="AD88" s="50">
        <f t="shared" si="22"/>
        <v>0</v>
      </c>
      <c r="AE88" s="50">
        <f t="shared" si="23"/>
        <v>0</v>
      </c>
      <c r="AF88" s="50">
        <f t="shared" si="24"/>
        <v>0</v>
      </c>
      <c r="AG88" s="50">
        <f t="shared" si="25"/>
        <v>0</v>
      </c>
      <c r="AH88" s="50">
        <f t="shared" si="26"/>
        <v>0</v>
      </c>
      <c r="AI88" s="50">
        <f t="shared" si="27"/>
        <v>0</v>
      </c>
      <c r="AJ88" s="50">
        <f t="shared" si="28"/>
        <v>0</v>
      </c>
      <c r="AK88" s="50">
        <f t="shared" si="29"/>
        <v>0</v>
      </c>
      <c r="AL88" s="50">
        <f t="shared" si="30"/>
        <v>0</v>
      </c>
      <c r="AM88" s="50">
        <f t="shared" si="31"/>
        <v>0</v>
      </c>
      <c r="AN88" s="50">
        <f t="shared" si="32"/>
        <v>0</v>
      </c>
      <c r="AO88" s="50" t="b">
        <f t="shared" si="33"/>
        <v>0</v>
      </c>
    </row>
    <row r="89" spans="2:41">
      <c r="B89" s="93"/>
      <c r="C89" s="33">
        <f>_xlfn.XLOOKUP($B89,contract[Social Value Measures],contract[Reporting Frequency])</f>
        <v>0</v>
      </c>
      <c r="D89" s="33" t="str">
        <f>IF($B89="","",_xlfn.XLOOKUP($B89,contract[Social Value Measures],contract[Total Supplier Commitment (Units)],""))</f>
        <v/>
      </c>
      <c r="E89" s="46" t="str">
        <f t="shared" si="18"/>
        <v/>
      </c>
      <c r="F89" s="47" t="str">
        <f t="shared" si="19"/>
        <v/>
      </c>
      <c r="G89" s="48" t="str">
        <f>IFERROR(_xlfn.XLOOKUP($B89,contract[Social Value Measures],contract[Social value proxy 
£])*E89,"")</f>
        <v/>
      </c>
      <c r="H89" s="49"/>
      <c r="I89" s="49"/>
      <c r="J89" s="49"/>
      <c r="K89" s="49"/>
      <c r="L89" s="49"/>
      <c r="M89" s="49"/>
      <c r="N89" s="49"/>
      <c r="O89" s="49"/>
      <c r="P89" s="49"/>
      <c r="Q89" s="49"/>
      <c r="R89" s="49"/>
      <c r="S89" s="49"/>
      <c r="T89" s="49"/>
      <c r="U89" s="33">
        <f>_xlfn.XLOOKUP($B89,contract[Social Value Measures],contract[Units])</f>
        <v>0</v>
      </c>
      <c r="V89" s="48">
        <f>_xlfn.XLOOKUP($B89,contract[Social Value Measures],contract[Social value proxy 
£])</f>
        <v>0</v>
      </c>
      <c r="W89" s="33">
        <f>_xlfn.XLOOKUP($B89,contract[Social Value Measures],contract[Theme])</f>
        <v>0</v>
      </c>
      <c r="X89" s="33">
        <f>_xlfn.XLOOKUP($B89,contract[Social Value Measures],contract[Outcome])</f>
        <v>0</v>
      </c>
      <c r="Y89" s="33">
        <f>_xlfn.XLOOKUP($B89,contract[Social Value Measures],contract[Reference])</f>
        <v>0</v>
      </c>
      <c r="Z89" s="33" t="str">
        <f>IF($B89="","",_xlfn.XLOOKUP($B89,contract[Social Value Measures],contract[Milestones / Comments],""))</f>
        <v/>
      </c>
      <c r="AA89" s="48">
        <f>_xlfn.XLOOKUP($B89,contract[Social Value Measures],contract[Social value proxy 
£ committed])</f>
        <v>0</v>
      </c>
      <c r="AB89" s="50">
        <f t="shared" si="20"/>
        <v>0</v>
      </c>
      <c r="AC89" s="50">
        <f t="shared" si="21"/>
        <v>0</v>
      </c>
      <c r="AD89" s="50">
        <f t="shared" si="22"/>
        <v>0</v>
      </c>
      <c r="AE89" s="50">
        <f t="shared" si="23"/>
        <v>0</v>
      </c>
      <c r="AF89" s="50">
        <f t="shared" si="24"/>
        <v>0</v>
      </c>
      <c r="AG89" s="50">
        <f t="shared" si="25"/>
        <v>0</v>
      </c>
      <c r="AH89" s="50">
        <f t="shared" si="26"/>
        <v>0</v>
      </c>
      <c r="AI89" s="50">
        <f t="shared" si="27"/>
        <v>0</v>
      </c>
      <c r="AJ89" s="50">
        <f t="shared" si="28"/>
        <v>0</v>
      </c>
      <c r="AK89" s="50">
        <f t="shared" si="29"/>
        <v>0</v>
      </c>
      <c r="AL89" s="50">
        <f t="shared" si="30"/>
        <v>0</v>
      </c>
      <c r="AM89" s="50">
        <f t="shared" si="31"/>
        <v>0</v>
      </c>
      <c r="AN89" s="50">
        <f t="shared" si="32"/>
        <v>0</v>
      </c>
      <c r="AO89" s="50" t="b">
        <f t="shared" si="33"/>
        <v>0</v>
      </c>
    </row>
    <row r="90" spans="2:41">
      <c r="B90" s="93"/>
      <c r="C90" s="33">
        <f>_xlfn.XLOOKUP($B90,contract[Social Value Measures],contract[Reporting Frequency])</f>
        <v>0</v>
      </c>
      <c r="D90" s="33" t="str">
        <f>IF($B90="","",_xlfn.XLOOKUP($B90,contract[Social Value Measures],contract[Total Supplier Commitment (Units)],""))</f>
        <v/>
      </c>
      <c r="E90" s="46" t="str">
        <f t="shared" si="18"/>
        <v/>
      </c>
      <c r="F90" s="47" t="str">
        <f t="shared" si="19"/>
        <v/>
      </c>
      <c r="G90" s="48" t="str">
        <f>IFERROR(_xlfn.XLOOKUP($B90,contract[Social Value Measures],contract[Social value proxy 
£])*E90,"")</f>
        <v/>
      </c>
      <c r="H90" s="49"/>
      <c r="I90" s="49"/>
      <c r="J90" s="49"/>
      <c r="K90" s="49"/>
      <c r="L90" s="49"/>
      <c r="M90" s="49"/>
      <c r="N90" s="49"/>
      <c r="O90" s="49"/>
      <c r="P90" s="49"/>
      <c r="Q90" s="49"/>
      <c r="R90" s="49"/>
      <c r="S90" s="49"/>
      <c r="T90" s="49"/>
      <c r="U90" s="33">
        <f>_xlfn.XLOOKUP($B90,contract[Social Value Measures],contract[Units])</f>
        <v>0</v>
      </c>
      <c r="V90" s="48">
        <f>_xlfn.XLOOKUP($B90,contract[Social Value Measures],contract[Social value proxy 
£])</f>
        <v>0</v>
      </c>
      <c r="W90" s="33">
        <f>_xlfn.XLOOKUP($B90,contract[Social Value Measures],contract[Theme])</f>
        <v>0</v>
      </c>
      <c r="X90" s="33">
        <f>_xlfn.XLOOKUP($B90,contract[Social Value Measures],contract[Outcome])</f>
        <v>0</v>
      </c>
      <c r="Y90" s="33">
        <f>_xlfn.XLOOKUP($B90,contract[Social Value Measures],contract[Reference])</f>
        <v>0</v>
      </c>
      <c r="Z90" s="33" t="str">
        <f>IF($B90="","",_xlfn.XLOOKUP($B90,contract[Social Value Measures],contract[Milestones / Comments],""))</f>
        <v/>
      </c>
      <c r="AA90" s="48">
        <f>_xlfn.XLOOKUP($B90,contract[Social Value Measures],contract[Social value proxy 
£ committed])</f>
        <v>0</v>
      </c>
      <c r="AB90" s="50">
        <f t="shared" si="20"/>
        <v>0</v>
      </c>
      <c r="AC90" s="50">
        <f t="shared" si="21"/>
        <v>0</v>
      </c>
      <c r="AD90" s="50">
        <f t="shared" si="22"/>
        <v>0</v>
      </c>
      <c r="AE90" s="50">
        <f t="shared" si="23"/>
        <v>0</v>
      </c>
      <c r="AF90" s="50">
        <f t="shared" si="24"/>
        <v>0</v>
      </c>
      <c r="AG90" s="50">
        <f t="shared" si="25"/>
        <v>0</v>
      </c>
      <c r="AH90" s="50">
        <f t="shared" si="26"/>
        <v>0</v>
      </c>
      <c r="AI90" s="50">
        <f t="shared" si="27"/>
        <v>0</v>
      </c>
      <c r="AJ90" s="50">
        <f t="shared" si="28"/>
        <v>0</v>
      </c>
      <c r="AK90" s="50">
        <f t="shared" si="29"/>
        <v>0</v>
      </c>
      <c r="AL90" s="50">
        <f t="shared" si="30"/>
        <v>0</v>
      </c>
      <c r="AM90" s="50">
        <f t="shared" si="31"/>
        <v>0</v>
      </c>
      <c r="AN90" s="50">
        <f t="shared" si="32"/>
        <v>0</v>
      </c>
      <c r="AO90" s="50" t="b">
        <f t="shared" si="33"/>
        <v>0</v>
      </c>
    </row>
    <row r="91" spans="2:41">
      <c r="B91" s="93"/>
      <c r="C91" s="33">
        <f>_xlfn.XLOOKUP($B91,contract[Social Value Measures],contract[Reporting Frequency])</f>
        <v>0</v>
      </c>
      <c r="D91" s="33" t="str">
        <f>IF($B91="","",_xlfn.XLOOKUP($B91,contract[Social Value Measures],contract[Total Supplier Commitment (Units)],""))</f>
        <v/>
      </c>
      <c r="E91" s="46" t="str">
        <f t="shared" si="18"/>
        <v/>
      </c>
      <c r="F91" s="47" t="str">
        <f t="shared" si="19"/>
        <v/>
      </c>
      <c r="G91" s="48" t="str">
        <f>IFERROR(_xlfn.XLOOKUP($B91,contract[Social Value Measures],contract[Social value proxy 
£])*E91,"")</f>
        <v/>
      </c>
      <c r="H91" s="49"/>
      <c r="I91" s="49"/>
      <c r="J91" s="49"/>
      <c r="K91" s="49"/>
      <c r="L91" s="49"/>
      <c r="M91" s="49"/>
      <c r="N91" s="49"/>
      <c r="O91" s="49"/>
      <c r="P91" s="49"/>
      <c r="Q91" s="49"/>
      <c r="R91" s="49"/>
      <c r="S91" s="49"/>
      <c r="T91" s="49"/>
      <c r="U91" s="33">
        <f>_xlfn.XLOOKUP($B91,contract[Social Value Measures],contract[Units])</f>
        <v>0</v>
      </c>
      <c r="V91" s="48">
        <f>_xlfn.XLOOKUP($B91,contract[Social Value Measures],contract[Social value proxy 
£])</f>
        <v>0</v>
      </c>
      <c r="W91" s="33">
        <f>_xlfn.XLOOKUP($B91,contract[Social Value Measures],contract[Theme])</f>
        <v>0</v>
      </c>
      <c r="X91" s="33">
        <f>_xlfn.XLOOKUP($B91,contract[Social Value Measures],contract[Outcome])</f>
        <v>0</v>
      </c>
      <c r="Y91" s="33">
        <f>_xlfn.XLOOKUP($B91,contract[Social Value Measures],contract[Reference])</f>
        <v>0</v>
      </c>
      <c r="Z91" s="33" t="str">
        <f>IF($B91="","",_xlfn.XLOOKUP($B91,contract[Social Value Measures],contract[Milestones / Comments],""))</f>
        <v/>
      </c>
      <c r="AA91" s="48">
        <f>_xlfn.XLOOKUP($B91,contract[Social Value Measures],contract[Social value proxy 
£ committed])</f>
        <v>0</v>
      </c>
      <c r="AB91" s="50">
        <f t="shared" si="20"/>
        <v>0</v>
      </c>
      <c r="AC91" s="50">
        <f t="shared" si="21"/>
        <v>0</v>
      </c>
      <c r="AD91" s="50">
        <f t="shared" si="22"/>
        <v>0</v>
      </c>
      <c r="AE91" s="50">
        <f t="shared" si="23"/>
        <v>0</v>
      </c>
      <c r="AF91" s="50">
        <f t="shared" si="24"/>
        <v>0</v>
      </c>
      <c r="AG91" s="50">
        <f t="shared" si="25"/>
        <v>0</v>
      </c>
      <c r="AH91" s="50">
        <f t="shared" si="26"/>
        <v>0</v>
      </c>
      <c r="AI91" s="50">
        <f t="shared" si="27"/>
        <v>0</v>
      </c>
      <c r="AJ91" s="50">
        <f t="shared" si="28"/>
        <v>0</v>
      </c>
      <c r="AK91" s="50">
        <f t="shared" si="29"/>
        <v>0</v>
      </c>
      <c r="AL91" s="50">
        <f t="shared" si="30"/>
        <v>0</v>
      </c>
      <c r="AM91" s="50">
        <f t="shared" si="31"/>
        <v>0</v>
      </c>
      <c r="AN91" s="50">
        <f t="shared" si="32"/>
        <v>0</v>
      </c>
      <c r="AO91" s="50" t="b">
        <f t="shared" si="33"/>
        <v>0</v>
      </c>
    </row>
    <row r="92" spans="2:41">
      <c r="B92" s="93"/>
      <c r="C92" s="33">
        <f>_xlfn.XLOOKUP($B92,contract[Social Value Measures],contract[Reporting Frequency])</f>
        <v>0</v>
      </c>
      <c r="D92" s="33" t="str">
        <f>IF($B92="","",_xlfn.XLOOKUP($B92,contract[Social Value Measures],contract[Total Supplier Commitment (Units)],""))</f>
        <v/>
      </c>
      <c r="E92" s="46" t="str">
        <f t="shared" si="18"/>
        <v/>
      </c>
      <c r="F92" s="47" t="str">
        <f t="shared" si="19"/>
        <v/>
      </c>
      <c r="G92" s="48" t="str">
        <f>IFERROR(_xlfn.XLOOKUP($B92,contract[Social Value Measures],contract[Social value proxy 
£])*E92,"")</f>
        <v/>
      </c>
      <c r="H92" s="49"/>
      <c r="I92" s="49"/>
      <c r="J92" s="49"/>
      <c r="K92" s="49"/>
      <c r="L92" s="49"/>
      <c r="M92" s="49"/>
      <c r="N92" s="49"/>
      <c r="O92" s="49"/>
      <c r="P92" s="49"/>
      <c r="Q92" s="49"/>
      <c r="R92" s="49"/>
      <c r="S92" s="49"/>
      <c r="T92" s="49"/>
      <c r="U92" s="33">
        <f>_xlfn.XLOOKUP($B92,contract[Social Value Measures],contract[Units])</f>
        <v>0</v>
      </c>
      <c r="V92" s="48">
        <f>_xlfn.XLOOKUP($B92,contract[Social Value Measures],contract[Social value proxy 
£])</f>
        <v>0</v>
      </c>
      <c r="W92" s="33">
        <f>_xlfn.XLOOKUP($B92,contract[Social Value Measures],contract[Theme])</f>
        <v>0</v>
      </c>
      <c r="X92" s="33">
        <f>_xlfn.XLOOKUP($B92,contract[Social Value Measures],contract[Outcome])</f>
        <v>0</v>
      </c>
      <c r="Y92" s="33">
        <f>_xlfn.XLOOKUP($B92,contract[Social Value Measures],contract[Reference])</f>
        <v>0</v>
      </c>
      <c r="Z92" s="33" t="str">
        <f>IF($B92="","",_xlfn.XLOOKUP($B92,contract[Social Value Measures],contract[Milestones / Comments],""))</f>
        <v/>
      </c>
      <c r="AA92" s="48">
        <f>_xlfn.XLOOKUP($B92,contract[Social Value Measures],contract[Social value proxy 
£ committed])</f>
        <v>0</v>
      </c>
      <c r="AB92" s="50">
        <f t="shared" si="20"/>
        <v>0</v>
      </c>
      <c r="AC92" s="50">
        <f t="shared" si="21"/>
        <v>0</v>
      </c>
      <c r="AD92" s="50">
        <f t="shared" si="22"/>
        <v>0</v>
      </c>
      <c r="AE92" s="50">
        <f t="shared" si="23"/>
        <v>0</v>
      </c>
      <c r="AF92" s="50">
        <f t="shared" si="24"/>
        <v>0</v>
      </c>
      <c r="AG92" s="50">
        <f t="shared" si="25"/>
        <v>0</v>
      </c>
      <c r="AH92" s="50">
        <f t="shared" si="26"/>
        <v>0</v>
      </c>
      <c r="AI92" s="50">
        <f t="shared" si="27"/>
        <v>0</v>
      </c>
      <c r="AJ92" s="50">
        <f t="shared" si="28"/>
        <v>0</v>
      </c>
      <c r="AK92" s="50">
        <f t="shared" si="29"/>
        <v>0</v>
      </c>
      <c r="AL92" s="50">
        <f t="shared" si="30"/>
        <v>0</v>
      </c>
      <c r="AM92" s="50">
        <f t="shared" si="31"/>
        <v>0</v>
      </c>
      <c r="AN92" s="50">
        <f t="shared" si="32"/>
        <v>0</v>
      </c>
      <c r="AO92" s="50" t="b">
        <f t="shared" si="33"/>
        <v>0</v>
      </c>
    </row>
    <row r="93" spans="2:41">
      <c r="B93" s="93"/>
      <c r="C93" s="33">
        <f>_xlfn.XLOOKUP($B93,contract[Social Value Measures],contract[Reporting Frequency])</f>
        <v>0</v>
      </c>
      <c r="D93" s="33" t="str">
        <f>IF($B93="","",_xlfn.XLOOKUP($B93,contract[Social Value Measures],contract[Total Supplier Commitment (Units)],""))</f>
        <v/>
      </c>
      <c r="E93" s="46" t="str">
        <f t="shared" si="18"/>
        <v/>
      </c>
      <c r="F93" s="47" t="str">
        <f t="shared" si="19"/>
        <v/>
      </c>
      <c r="G93" s="48" t="str">
        <f>IFERROR(_xlfn.XLOOKUP($B93,contract[Social Value Measures],contract[Social value proxy 
£])*E93,"")</f>
        <v/>
      </c>
      <c r="H93" s="49"/>
      <c r="I93" s="49"/>
      <c r="J93" s="49"/>
      <c r="K93" s="49"/>
      <c r="L93" s="49"/>
      <c r="M93" s="49"/>
      <c r="N93" s="49"/>
      <c r="O93" s="49"/>
      <c r="P93" s="49"/>
      <c r="Q93" s="49"/>
      <c r="R93" s="49"/>
      <c r="S93" s="49"/>
      <c r="T93" s="49"/>
      <c r="U93" s="33">
        <f>_xlfn.XLOOKUP($B93,contract[Social Value Measures],contract[Units])</f>
        <v>0</v>
      </c>
      <c r="V93" s="48">
        <f>_xlfn.XLOOKUP($B93,contract[Social Value Measures],contract[Social value proxy 
£])</f>
        <v>0</v>
      </c>
      <c r="W93" s="33">
        <f>_xlfn.XLOOKUP($B93,contract[Social Value Measures],contract[Theme])</f>
        <v>0</v>
      </c>
      <c r="X93" s="33">
        <f>_xlfn.XLOOKUP($B93,contract[Social Value Measures],contract[Outcome])</f>
        <v>0</v>
      </c>
      <c r="Y93" s="33">
        <f>_xlfn.XLOOKUP($B93,contract[Social Value Measures],contract[Reference])</f>
        <v>0</v>
      </c>
      <c r="Z93" s="33" t="str">
        <f>IF($B93="","",_xlfn.XLOOKUP($B93,contract[Social Value Measures],contract[Milestones / Comments],""))</f>
        <v/>
      </c>
      <c r="AA93" s="48">
        <f>_xlfn.XLOOKUP($B93,contract[Social Value Measures],contract[Social value proxy 
£ committed])</f>
        <v>0</v>
      </c>
      <c r="AB93" s="50">
        <f t="shared" si="20"/>
        <v>0</v>
      </c>
      <c r="AC93" s="50">
        <f t="shared" si="21"/>
        <v>0</v>
      </c>
      <c r="AD93" s="50">
        <f t="shared" si="22"/>
        <v>0</v>
      </c>
      <c r="AE93" s="50">
        <f t="shared" si="23"/>
        <v>0</v>
      </c>
      <c r="AF93" s="50">
        <f t="shared" si="24"/>
        <v>0</v>
      </c>
      <c r="AG93" s="50">
        <f t="shared" si="25"/>
        <v>0</v>
      </c>
      <c r="AH93" s="50">
        <f t="shared" si="26"/>
        <v>0</v>
      </c>
      <c r="AI93" s="50">
        <f t="shared" si="27"/>
        <v>0</v>
      </c>
      <c r="AJ93" s="50">
        <f t="shared" si="28"/>
        <v>0</v>
      </c>
      <c r="AK93" s="50">
        <f t="shared" si="29"/>
        <v>0</v>
      </c>
      <c r="AL93" s="50">
        <f t="shared" si="30"/>
        <v>0</v>
      </c>
      <c r="AM93" s="50">
        <f t="shared" si="31"/>
        <v>0</v>
      </c>
      <c r="AN93" s="50">
        <f t="shared" si="32"/>
        <v>0</v>
      </c>
      <c r="AO93" s="50" t="b">
        <f t="shared" si="33"/>
        <v>0</v>
      </c>
    </row>
    <row r="94" spans="2:41">
      <c r="B94" s="93"/>
      <c r="C94" s="33">
        <f>_xlfn.XLOOKUP($B94,contract[Social Value Measures],contract[Reporting Frequency])</f>
        <v>0</v>
      </c>
      <c r="D94" s="33" t="str">
        <f>IF($B94="","",_xlfn.XLOOKUP($B94,contract[Social Value Measures],contract[Total Supplier Commitment (Units)],""))</f>
        <v/>
      </c>
      <c r="E94" s="46" t="str">
        <f t="shared" si="18"/>
        <v/>
      </c>
      <c r="F94" s="47" t="str">
        <f t="shared" si="19"/>
        <v/>
      </c>
      <c r="G94" s="48" t="str">
        <f>IFERROR(_xlfn.XLOOKUP($B94,contract[Social Value Measures],contract[Social value proxy 
£])*E94,"")</f>
        <v/>
      </c>
      <c r="H94" s="49"/>
      <c r="I94" s="49"/>
      <c r="J94" s="49"/>
      <c r="K94" s="49"/>
      <c r="L94" s="49"/>
      <c r="M94" s="49"/>
      <c r="N94" s="49"/>
      <c r="O94" s="49"/>
      <c r="P94" s="49"/>
      <c r="Q94" s="49"/>
      <c r="R94" s="49"/>
      <c r="S94" s="49"/>
      <c r="T94" s="49"/>
      <c r="U94" s="33">
        <f>_xlfn.XLOOKUP($B94,contract[Social Value Measures],contract[Units])</f>
        <v>0</v>
      </c>
      <c r="V94" s="48">
        <f>_xlfn.XLOOKUP($B94,contract[Social Value Measures],contract[Social value proxy 
£])</f>
        <v>0</v>
      </c>
      <c r="W94" s="33">
        <f>_xlfn.XLOOKUP($B94,contract[Social Value Measures],contract[Theme])</f>
        <v>0</v>
      </c>
      <c r="X94" s="33">
        <f>_xlfn.XLOOKUP($B94,contract[Social Value Measures],contract[Outcome])</f>
        <v>0</v>
      </c>
      <c r="Y94" s="33">
        <f>_xlfn.XLOOKUP($B94,contract[Social Value Measures],contract[Reference])</f>
        <v>0</v>
      </c>
      <c r="Z94" s="33" t="str">
        <f>IF($B94="","",_xlfn.XLOOKUP($B94,contract[Social Value Measures],contract[Milestones / Comments],""))</f>
        <v/>
      </c>
      <c r="AA94" s="48">
        <f>_xlfn.XLOOKUP($B94,contract[Social Value Measures],contract[Social value proxy 
£ committed])</f>
        <v>0</v>
      </c>
      <c r="AB94" s="50">
        <f t="shared" si="20"/>
        <v>0</v>
      </c>
      <c r="AC94" s="50">
        <f t="shared" si="21"/>
        <v>0</v>
      </c>
      <c r="AD94" s="50">
        <f t="shared" si="22"/>
        <v>0</v>
      </c>
      <c r="AE94" s="50">
        <f t="shared" si="23"/>
        <v>0</v>
      </c>
      <c r="AF94" s="50">
        <f t="shared" si="24"/>
        <v>0</v>
      </c>
      <c r="AG94" s="50">
        <f t="shared" si="25"/>
        <v>0</v>
      </c>
      <c r="AH94" s="50">
        <f t="shared" si="26"/>
        <v>0</v>
      </c>
      <c r="AI94" s="50">
        <f t="shared" si="27"/>
        <v>0</v>
      </c>
      <c r="AJ94" s="50">
        <f t="shared" si="28"/>
        <v>0</v>
      </c>
      <c r="AK94" s="50">
        <f t="shared" si="29"/>
        <v>0</v>
      </c>
      <c r="AL94" s="50">
        <f t="shared" si="30"/>
        <v>0</v>
      </c>
      <c r="AM94" s="50">
        <f t="shared" si="31"/>
        <v>0</v>
      </c>
      <c r="AN94" s="50">
        <f t="shared" si="32"/>
        <v>0</v>
      </c>
      <c r="AO94" s="50" t="b">
        <f t="shared" si="33"/>
        <v>0</v>
      </c>
    </row>
    <row r="95" spans="2:41">
      <c r="B95" s="93"/>
      <c r="C95" s="33">
        <f>_xlfn.XLOOKUP($B95,contract[Social Value Measures],contract[Reporting Frequency])</f>
        <v>0</v>
      </c>
      <c r="D95" s="33" t="str">
        <f>IF($B95="","",_xlfn.XLOOKUP($B95,contract[Social Value Measures],contract[Total Supplier Commitment (Units)],""))</f>
        <v/>
      </c>
      <c r="E95" s="46" t="str">
        <f t="shared" si="18"/>
        <v/>
      </c>
      <c r="F95" s="47" t="str">
        <f t="shared" si="19"/>
        <v/>
      </c>
      <c r="G95" s="48" t="str">
        <f>IFERROR(_xlfn.XLOOKUP($B95,contract[Social Value Measures],contract[Social value proxy 
£])*E95,"")</f>
        <v/>
      </c>
      <c r="H95" s="49"/>
      <c r="I95" s="49"/>
      <c r="J95" s="49"/>
      <c r="K95" s="49"/>
      <c r="L95" s="49"/>
      <c r="M95" s="49"/>
      <c r="N95" s="49"/>
      <c r="O95" s="49"/>
      <c r="P95" s="49"/>
      <c r="Q95" s="49"/>
      <c r="R95" s="49"/>
      <c r="S95" s="49"/>
      <c r="T95" s="49"/>
      <c r="U95" s="33">
        <f>_xlfn.XLOOKUP($B95,contract[Social Value Measures],contract[Units])</f>
        <v>0</v>
      </c>
      <c r="V95" s="48">
        <f>_xlfn.XLOOKUP($B95,contract[Social Value Measures],contract[Social value proxy 
£])</f>
        <v>0</v>
      </c>
      <c r="W95" s="33">
        <f>_xlfn.XLOOKUP($B95,contract[Social Value Measures],contract[Theme])</f>
        <v>0</v>
      </c>
      <c r="X95" s="33">
        <f>_xlfn.XLOOKUP($B95,contract[Social Value Measures],contract[Outcome])</f>
        <v>0</v>
      </c>
      <c r="Y95" s="33">
        <f>_xlfn.XLOOKUP($B95,contract[Social Value Measures],contract[Reference])</f>
        <v>0</v>
      </c>
      <c r="Z95" s="33" t="str">
        <f>IF($B95="","",_xlfn.XLOOKUP($B95,contract[Social Value Measures],contract[Milestones / Comments],""))</f>
        <v/>
      </c>
      <c r="AA95" s="48">
        <f>_xlfn.XLOOKUP($B95,contract[Social Value Measures],contract[Social value proxy 
£ committed])</f>
        <v>0</v>
      </c>
      <c r="AB95" s="50">
        <f t="shared" si="20"/>
        <v>0</v>
      </c>
      <c r="AC95" s="50">
        <f t="shared" si="21"/>
        <v>0</v>
      </c>
      <c r="AD95" s="50">
        <f t="shared" si="22"/>
        <v>0</v>
      </c>
      <c r="AE95" s="50">
        <f t="shared" si="23"/>
        <v>0</v>
      </c>
      <c r="AF95" s="50">
        <f t="shared" si="24"/>
        <v>0</v>
      </c>
      <c r="AG95" s="50">
        <f t="shared" si="25"/>
        <v>0</v>
      </c>
      <c r="AH95" s="50">
        <f t="shared" si="26"/>
        <v>0</v>
      </c>
      <c r="AI95" s="50">
        <f t="shared" si="27"/>
        <v>0</v>
      </c>
      <c r="AJ95" s="50">
        <f t="shared" si="28"/>
        <v>0</v>
      </c>
      <c r="AK95" s="50">
        <f t="shared" si="29"/>
        <v>0</v>
      </c>
      <c r="AL95" s="50">
        <f t="shared" si="30"/>
        <v>0</v>
      </c>
      <c r="AM95" s="50">
        <f t="shared" si="31"/>
        <v>0</v>
      </c>
      <c r="AN95" s="50">
        <f t="shared" si="32"/>
        <v>0</v>
      </c>
      <c r="AO95" s="50" t="b">
        <f t="shared" si="33"/>
        <v>0</v>
      </c>
    </row>
    <row r="96" spans="2:41">
      <c r="B96" s="93"/>
      <c r="C96" s="33">
        <f>_xlfn.XLOOKUP($B96,contract[Social Value Measures],contract[Reporting Frequency])</f>
        <v>0</v>
      </c>
      <c r="D96" s="33" t="str">
        <f>IF($B96="","",_xlfn.XLOOKUP($B96,contract[Social Value Measures],contract[Total Supplier Commitment (Units)],""))</f>
        <v/>
      </c>
      <c r="E96" s="46" t="str">
        <f t="shared" si="18"/>
        <v/>
      </c>
      <c r="F96" s="47" t="str">
        <f t="shared" si="19"/>
        <v/>
      </c>
      <c r="G96" s="48" t="str">
        <f>IFERROR(_xlfn.XLOOKUP($B96,contract[Social Value Measures],contract[Social value proxy 
£])*E96,"")</f>
        <v/>
      </c>
      <c r="H96" s="49"/>
      <c r="I96" s="49"/>
      <c r="J96" s="49"/>
      <c r="K96" s="49"/>
      <c r="L96" s="49"/>
      <c r="M96" s="49"/>
      <c r="N96" s="49"/>
      <c r="O96" s="49"/>
      <c r="P96" s="49"/>
      <c r="Q96" s="49"/>
      <c r="R96" s="49"/>
      <c r="S96" s="49"/>
      <c r="T96" s="49"/>
      <c r="U96" s="33">
        <f>_xlfn.XLOOKUP($B96,contract[Social Value Measures],contract[Units])</f>
        <v>0</v>
      </c>
      <c r="V96" s="48">
        <f>_xlfn.XLOOKUP($B96,contract[Social Value Measures],contract[Social value proxy 
£])</f>
        <v>0</v>
      </c>
      <c r="W96" s="33">
        <f>_xlfn.XLOOKUP($B96,contract[Social Value Measures],contract[Theme])</f>
        <v>0</v>
      </c>
      <c r="X96" s="33">
        <f>_xlfn.XLOOKUP($B96,contract[Social Value Measures],contract[Outcome])</f>
        <v>0</v>
      </c>
      <c r="Y96" s="33">
        <f>_xlfn.XLOOKUP($B96,contract[Social Value Measures],contract[Reference])</f>
        <v>0</v>
      </c>
      <c r="Z96" s="33" t="str">
        <f>IF($B96="","",_xlfn.XLOOKUP($B96,contract[Social Value Measures],contract[Milestones / Comments],""))</f>
        <v/>
      </c>
      <c r="AA96" s="48">
        <f>_xlfn.XLOOKUP($B96,contract[Social Value Measures],contract[Social value proxy 
£ committed])</f>
        <v>0</v>
      </c>
      <c r="AB96" s="50">
        <f t="shared" si="20"/>
        <v>0</v>
      </c>
      <c r="AC96" s="50">
        <f t="shared" si="21"/>
        <v>0</v>
      </c>
      <c r="AD96" s="50">
        <f t="shared" si="22"/>
        <v>0</v>
      </c>
      <c r="AE96" s="50">
        <f t="shared" si="23"/>
        <v>0</v>
      </c>
      <c r="AF96" s="50">
        <f t="shared" si="24"/>
        <v>0</v>
      </c>
      <c r="AG96" s="50">
        <f t="shared" si="25"/>
        <v>0</v>
      </c>
      <c r="AH96" s="50">
        <f t="shared" si="26"/>
        <v>0</v>
      </c>
      <c r="AI96" s="50">
        <f t="shared" si="27"/>
        <v>0</v>
      </c>
      <c r="AJ96" s="50">
        <f t="shared" si="28"/>
        <v>0</v>
      </c>
      <c r="AK96" s="50">
        <f t="shared" si="29"/>
        <v>0</v>
      </c>
      <c r="AL96" s="50">
        <f t="shared" si="30"/>
        <v>0</v>
      </c>
      <c r="AM96" s="50">
        <f t="shared" si="31"/>
        <v>0</v>
      </c>
      <c r="AN96" s="50">
        <f t="shared" si="32"/>
        <v>0</v>
      </c>
      <c r="AO96" s="50" t="b">
        <f t="shared" si="33"/>
        <v>0</v>
      </c>
    </row>
    <row r="97" spans="2:41">
      <c r="B97" s="93"/>
      <c r="C97" s="33">
        <f>_xlfn.XLOOKUP($B97,contract[Social Value Measures],contract[Reporting Frequency])</f>
        <v>0</v>
      </c>
      <c r="D97" s="33" t="str">
        <f>IF($B97="","",_xlfn.XLOOKUP($B97,contract[Social Value Measures],contract[Total Supplier Commitment (Units)],""))</f>
        <v/>
      </c>
      <c r="E97" s="46" t="str">
        <f t="shared" si="18"/>
        <v/>
      </c>
      <c r="F97" s="47" t="str">
        <f t="shared" si="19"/>
        <v/>
      </c>
      <c r="G97" s="48" t="str">
        <f>IFERROR(_xlfn.XLOOKUP($B97,contract[Social Value Measures],contract[Social value proxy 
£])*E97,"")</f>
        <v/>
      </c>
      <c r="H97" s="49"/>
      <c r="I97" s="49"/>
      <c r="J97" s="49"/>
      <c r="K97" s="49"/>
      <c r="L97" s="49"/>
      <c r="M97" s="49"/>
      <c r="N97" s="49"/>
      <c r="O97" s="49"/>
      <c r="P97" s="49"/>
      <c r="Q97" s="49"/>
      <c r="R97" s="49"/>
      <c r="S97" s="49"/>
      <c r="T97" s="49"/>
      <c r="U97" s="33">
        <f>_xlfn.XLOOKUP($B97,contract[Social Value Measures],contract[Units])</f>
        <v>0</v>
      </c>
      <c r="V97" s="48">
        <f>_xlfn.XLOOKUP($B97,contract[Social Value Measures],contract[Social value proxy 
£])</f>
        <v>0</v>
      </c>
      <c r="W97" s="33">
        <f>_xlfn.XLOOKUP($B97,contract[Social Value Measures],contract[Theme])</f>
        <v>0</v>
      </c>
      <c r="X97" s="33">
        <f>_xlfn.XLOOKUP($B97,contract[Social Value Measures],contract[Outcome])</f>
        <v>0</v>
      </c>
      <c r="Y97" s="33">
        <f>_xlfn.XLOOKUP($B97,contract[Social Value Measures],contract[Reference])</f>
        <v>0</v>
      </c>
      <c r="Z97" s="33" t="str">
        <f>IF($B97="","",_xlfn.XLOOKUP($B97,contract[Social Value Measures],contract[Milestones / Comments],""))</f>
        <v/>
      </c>
      <c r="AA97" s="48">
        <f>_xlfn.XLOOKUP($B97,contract[Social Value Measures],contract[Social value proxy 
£ committed])</f>
        <v>0</v>
      </c>
      <c r="AB97" s="50">
        <f t="shared" si="20"/>
        <v>0</v>
      </c>
      <c r="AC97" s="50">
        <f t="shared" si="21"/>
        <v>0</v>
      </c>
      <c r="AD97" s="50">
        <f t="shared" si="22"/>
        <v>0</v>
      </c>
      <c r="AE97" s="50">
        <f t="shared" si="23"/>
        <v>0</v>
      </c>
      <c r="AF97" s="50">
        <f t="shared" si="24"/>
        <v>0</v>
      </c>
      <c r="AG97" s="50">
        <f t="shared" si="25"/>
        <v>0</v>
      </c>
      <c r="AH97" s="50">
        <f t="shared" si="26"/>
        <v>0</v>
      </c>
      <c r="AI97" s="50">
        <f t="shared" si="27"/>
        <v>0</v>
      </c>
      <c r="AJ97" s="50">
        <f t="shared" si="28"/>
        <v>0</v>
      </c>
      <c r="AK97" s="50">
        <f t="shared" si="29"/>
        <v>0</v>
      </c>
      <c r="AL97" s="50">
        <f t="shared" si="30"/>
        <v>0</v>
      </c>
      <c r="AM97" s="50">
        <f t="shared" si="31"/>
        <v>0</v>
      </c>
      <c r="AN97" s="50">
        <f t="shared" si="32"/>
        <v>0</v>
      </c>
      <c r="AO97" s="50" t="b">
        <f t="shared" si="33"/>
        <v>0</v>
      </c>
    </row>
    <row r="98" spans="2:41">
      <c r="B98" s="93"/>
      <c r="C98" s="33">
        <f>_xlfn.XLOOKUP($B98,contract[Social Value Measures],contract[Reporting Frequency])</f>
        <v>0</v>
      </c>
      <c r="D98" s="33" t="str">
        <f>IF($B98="","",_xlfn.XLOOKUP($B98,contract[Social Value Measures],contract[Total Supplier Commitment (Units)],""))</f>
        <v/>
      </c>
      <c r="E98" s="46" t="str">
        <f t="shared" si="18"/>
        <v/>
      </c>
      <c r="F98" s="47" t="str">
        <f t="shared" si="19"/>
        <v/>
      </c>
      <c r="G98" s="48" t="str">
        <f>IFERROR(_xlfn.XLOOKUP($B98,contract[Social Value Measures],contract[Social value proxy 
£])*E98,"")</f>
        <v/>
      </c>
      <c r="H98" s="49"/>
      <c r="I98" s="49"/>
      <c r="J98" s="49"/>
      <c r="K98" s="49"/>
      <c r="L98" s="49"/>
      <c r="M98" s="49"/>
      <c r="N98" s="49"/>
      <c r="O98" s="49"/>
      <c r="P98" s="49"/>
      <c r="Q98" s="49"/>
      <c r="R98" s="49"/>
      <c r="S98" s="49"/>
      <c r="T98" s="49"/>
      <c r="U98" s="33">
        <f>_xlfn.XLOOKUP($B98,contract[Social Value Measures],contract[Units])</f>
        <v>0</v>
      </c>
      <c r="V98" s="48">
        <f>_xlfn.XLOOKUP($B98,contract[Social Value Measures],contract[Social value proxy 
£])</f>
        <v>0</v>
      </c>
      <c r="W98" s="33">
        <f>_xlfn.XLOOKUP($B98,contract[Social Value Measures],contract[Theme])</f>
        <v>0</v>
      </c>
      <c r="X98" s="33">
        <f>_xlfn.XLOOKUP($B98,contract[Social Value Measures],contract[Outcome])</f>
        <v>0</v>
      </c>
      <c r="Y98" s="33">
        <f>_xlfn.XLOOKUP($B98,contract[Social Value Measures],contract[Reference])</f>
        <v>0</v>
      </c>
      <c r="Z98" s="33" t="str">
        <f>IF($B98="","",_xlfn.XLOOKUP($B98,contract[Social Value Measures],contract[Milestones / Comments],""))</f>
        <v/>
      </c>
      <c r="AA98" s="48">
        <f>_xlfn.XLOOKUP($B98,contract[Social Value Measures],contract[Social value proxy 
£ committed])</f>
        <v>0</v>
      </c>
      <c r="AB98" s="50">
        <f t="shared" si="20"/>
        <v>0</v>
      </c>
      <c r="AC98" s="50">
        <f t="shared" si="21"/>
        <v>0</v>
      </c>
      <c r="AD98" s="50">
        <f t="shared" si="22"/>
        <v>0</v>
      </c>
      <c r="AE98" s="50">
        <f t="shared" si="23"/>
        <v>0</v>
      </c>
      <c r="AF98" s="50">
        <f t="shared" si="24"/>
        <v>0</v>
      </c>
      <c r="AG98" s="50">
        <f t="shared" si="25"/>
        <v>0</v>
      </c>
      <c r="AH98" s="50">
        <f t="shared" si="26"/>
        <v>0</v>
      </c>
      <c r="AI98" s="50">
        <f t="shared" si="27"/>
        <v>0</v>
      </c>
      <c r="AJ98" s="50">
        <f t="shared" si="28"/>
        <v>0</v>
      </c>
      <c r="AK98" s="50">
        <f t="shared" si="29"/>
        <v>0</v>
      </c>
      <c r="AL98" s="50">
        <f t="shared" si="30"/>
        <v>0</v>
      </c>
      <c r="AM98" s="50">
        <f t="shared" si="31"/>
        <v>0</v>
      </c>
      <c r="AN98" s="50">
        <f t="shared" si="32"/>
        <v>0</v>
      </c>
      <c r="AO98" s="50" t="b">
        <f t="shared" si="33"/>
        <v>0</v>
      </c>
    </row>
    <row r="99" spans="2:41">
      <c r="B99" s="93"/>
      <c r="C99" s="33">
        <f>_xlfn.XLOOKUP($B99,contract[Social Value Measures],contract[Reporting Frequency])</f>
        <v>0</v>
      </c>
      <c r="D99" s="33" t="str">
        <f>IF($B99="","",_xlfn.XLOOKUP($B99,contract[Social Value Measures],contract[Total Supplier Commitment (Units)],""))</f>
        <v/>
      </c>
      <c r="E99" s="46" t="str">
        <f t="shared" si="18"/>
        <v/>
      </c>
      <c r="F99" s="47" t="str">
        <f t="shared" si="19"/>
        <v/>
      </c>
      <c r="G99" s="48" t="str">
        <f>IFERROR(_xlfn.XLOOKUP($B99,contract[Social Value Measures],contract[Social value proxy 
£])*E99,"")</f>
        <v/>
      </c>
      <c r="H99" s="49"/>
      <c r="I99" s="49"/>
      <c r="J99" s="49"/>
      <c r="K99" s="49"/>
      <c r="L99" s="49"/>
      <c r="M99" s="49"/>
      <c r="N99" s="49"/>
      <c r="O99" s="49"/>
      <c r="P99" s="49"/>
      <c r="Q99" s="49"/>
      <c r="R99" s="49"/>
      <c r="S99" s="49"/>
      <c r="T99" s="49"/>
      <c r="U99" s="33">
        <f>_xlfn.XLOOKUP($B99,contract[Social Value Measures],contract[Units])</f>
        <v>0</v>
      </c>
      <c r="V99" s="48">
        <f>_xlfn.XLOOKUP($B99,contract[Social Value Measures],contract[Social value proxy 
£])</f>
        <v>0</v>
      </c>
      <c r="W99" s="33">
        <f>_xlfn.XLOOKUP($B99,contract[Social Value Measures],contract[Theme])</f>
        <v>0</v>
      </c>
      <c r="X99" s="33">
        <f>_xlfn.XLOOKUP($B99,contract[Social Value Measures],contract[Outcome])</f>
        <v>0</v>
      </c>
      <c r="Y99" s="33">
        <f>_xlfn.XLOOKUP($B99,contract[Social Value Measures],contract[Reference])</f>
        <v>0</v>
      </c>
      <c r="Z99" s="33" t="str">
        <f>IF($B99="","",_xlfn.XLOOKUP($B99,contract[Social Value Measures],contract[Milestones / Comments],""))</f>
        <v/>
      </c>
      <c r="AA99" s="48">
        <f>_xlfn.XLOOKUP($B99,contract[Social Value Measures],contract[Social value proxy 
£ committed])</f>
        <v>0</v>
      </c>
      <c r="AB99" s="50">
        <f t="shared" si="20"/>
        <v>0</v>
      </c>
      <c r="AC99" s="50">
        <f t="shared" si="21"/>
        <v>0</v>
      </c>
      <c r="AD99" s="50">
        <f t="shared" si="22"/>
        <v>0</v>
      </c>
      <c r="AE99" s="50">
        <f t="shared" si="23"/>
        <v>0</v>
      </c>
      <c r="AF99" s="50">
        <f t="shared" si="24"/>
        <v>0</v>
      </c>
      <c r="AG99" s="50">
        <f t="shared" si="25"/>
        <v>0</v>
      </c>
      <c r="AH99" s="50">
        <f t="shared" si="26"/>
        <v>0</v>
      </c>
      <c r="AI99" s="50">
        <f t="shared" si="27"/>
        <v>0</v>
      </c>
      <c r="AJ99" s="50">
        <f t="shared" si="28"/>
        <v>0</v>
      </c>
      <c r="AK99" s="50">
        <f t="shared" si="29"/>
        <v>0</v>
      </c>
      <c r="AL99" s="50">
        <f t="shared" si="30"/>
        <v>0</v>
      </c>
      <c r="AM99" s="50">
        <f t="shared" si="31"/>
        <v>0</v>
      </c>
      <c r="AN99" s="50">
        <f t="shared" si="32"/>
        <v>0</v>
      </c>
      <c r="AO99" s="50" t="b">
        <f t="shared" si="33"/>
        <v>0</v>
      </c>
    </row>
    <row r="100" spans="2:41">
      <c r="B100" s="93"/>
      <c r="C100" s="33">
        <f>_xlfn.XLOOKUP($B100,contract[Social Value Measures],contract[Reporting Frequency])</f>
        <v>0</v>
      </c>
      <c r="D100" s="33" t="str">
        <f>IF($B100="","",_xlfn.XLOOKUP($B100,contract[Social Value Measures],contract[Total Supplier Commitment (Units)],""))</f>
        <v/>
      </c>
      <c r="E100" s="46" t="str">
        <f t="shared" si="18"/>
        <v/>
      </c>
      <c r="F100" s="47" t="str">
        <f t="shared" si="19"/>
        <v/>
      </c>
      <c r="G100" s="48" t="str">
        <f>IFERROR(_xlfn.XLOOKUP($B100,contract[Social Value Measures],contract[Social value proxy 
£])*E100,"")</f>
        <v/>
      </c>
      <c r="H100" s="49"/>
      <c r="I100" s="49"/>
      <c r="J100" s="49"/>
      <c r="K100" s="49"/>
      <c r="L100" s="49"/>
      <c r="M100" s="49"/>
      <c r="N100" s="49"/>
      <c r="O100" s="49"/>
      <c r="P100" s="49"/>
      <c r="Q100" s="49"/>
      <c r="R100" s="49"/>
      <c r="S100" s="49"/>
      <c r="T100" s="49"/>
      <c r="U100" s="33">
        <f>_xlfn.XLOOKUP($B100,contract[Social Value Measures],contract[Units])</f>
        <v>0</v>
      </c>
      <c r="V100" s="48">
        <f>_xlfn.XLOOKUP($B100,contract[Social Value Measures],contract[Social value proxy 
£])</f>
        <v>0</v>
      </c>
      <c r="W100" s="33">
        <f>_xlfn.XLOOKUP($B100,contract[Social Value Measures],contract[Theme])</f>
        <v>0</v>
      </c>
      <c r="X100" s="33">
        <f>_xlfn.XLOOKUP($B100,contract[Social Value Measures],contract[Outcome])</f>
        <v>0</v>
      </c>
      <c r="Y100" s="33">
        <f>_xlfn.XLOOKUP($B100,contract[Social Value Measures],contract[Reference])</f>
        <v>0</v>
      </c>
      <c r="Z100" s="33" t="str">
        <f>IF($B100="","",_xlfn.XLOOKUP($B100,contract[Social Value Measures],contract[Milestones / Comments],""))</f>
        <v/>
      </c>
      <c r="AA100" s="48">
        <f>_xlfn.XLOOKUP($B100,contract[Social Value Measures],contract[Social value proxy 
£ committed])</f>
        <v>0</v>
      </c>
      <c r="AB100" s="50">
        <f t="shared" si="20"/>
        <v>0</v>
      </c>
      <c r="AC100" s="50">
        <f t="shared" si="21"/>
        <v>0</v>
      </c>
      <c r="AD100" s="50">
        <f t="shared" si="22"/>
        <v>0</v>
      </c>
      <c r="AE100" s="50">
        <f t="shared" si="23"/>
        <v>0</v>
      </c>
      <c r="AF100" s="50">
        <f t="shared" si="24"/>
        <v>0</v>
      </c>
      <c r="AG100" s="50">
        <f t="shared" si="25"/>
        <v>0</v>
      </c>
      <c r="AH100" s="50">
        <f t="shared" si="26"/>
        <v>0</v>
      </c>
      <c r="AI100" s="50">
        <f t="shared" si="27"/>
        <v>0</v>
      </c>
      <c r="AJ100" s="50">
        <f t="shared" si="28"/>
        <v>0</v>
      </c>
      <c r="AK100" s="50">
        <f t="shared" si="29"/>
        <v>0</v>
      </c>
      <c r="AL100" s="50">
        <f t="shared" si="30"/>
        <v>0</v>
      </c>
      <c r="AM100" s="50">
        <f t="shared" si="31"/>
        <v>0</v>
      </c>
      <c r="AN100" s="50">
        <f t="shared" si="32"/>
        <v>0</v>
      </c>
      <c r="AO100" s="50" t="b">
        <f t="shared" si="33"/>
        <v>0</v>
      </c>
    </row>
    <row r="101" spans="2:41">
      <c r="B101" s="93"/>
      <c r="C101" s="33">
        <f>_xlfn.XLOOKUP($B101,contract[Social Value Measures],contract[Reporting Frequency])</f>
        <v>0</v>
      </c>
      <c r="D101" s="33" t="str">
        <f>IF($B101="","",_xlfn.XLOOKUP($B101,contract[Social Value Measures],contract[Total Supplier Commitment (Units)],""))</f>
        <v/>
      </c>
      <c r="E101" s="46" t="str">
        <f t="shared" si="18"/>
        <v/>
      </c>
      <c r="F101" s="47" t="str">
        <f t="shared" si="19"/>
        <v/>
      </c>
      <c r="G101" s="48" t="str">
        <f>IFERROR(_xlfn.XLOOKUP($B101,contract[Social Value Measures],contract[Social value proxy 
£])*E101,"")</f>
        <v/>
      </c>
      <c r="H101" s="49"/>
      <c r="I101" s="49"/>
      <c r="J101" s="49"/>
      <c r="K101" s="49"/>
      <c r="L101" s="49"/>
      <c r="M101" s="49"/>
      <c r="N101" s="49"/>
      <c r="O101" s="49"/>
      <c r="P101" s="49"/>
      <c r="Q101" s="49"/>
      <c r="R101" s="49"/>
      <c r="S101" s="49"/>
      <c r="T101" s="49"/>
      <c r="U101" s="33">
        <f>_xlfn.XLOOKUP($B101,contract[Social Value Measures],contract[Units])</f>
        <v>0</v>
      </c>
      <c r="V101" s="48">
        <f>_xlfn.XLOOKUP($B101,contract[Social Value Measures],contract[Social value proxy 
£])</f>
        <v>0</v>
      </c>
      <c r="W101" s="33">
        <f>_xlfn.XLOOKUP($B101,contract[Social Value Measures],contract[Theme])</f>
        <v>0</v>
      </c>
      <c r="X101" s="33">
        <f>_xlfn.XLOOKUP($B101,contract[Social Value Measures],contract[Outcome])</f>
        <v>0</v>
      </c>
      <c r="Y101" s="33">
        <f>_xlfn.XLOOKUP($B101,contract[Social Value Measures],contract[Reference])</f>
        <v>0</v>
      </c>
      <c r="Z101" s="33" t="str">
        <f>IF($B101="","",_xlfn.XLOOKUP($B101,contract[Social Value Measures],contract[Milestones / Comments],""))</f>
        <v/>
      </c>
      <c r="AA101" s="48">
        <f>_xlfn.XLOOKUP($B101,contract[Social Value Measures],contract[Social value proxy 
£ committed])</f>
        <v>0</v>
      </c>
      <c r="AB101" s="50">
        <f t="shared" si="20"/>
        <v>0</v>
      </c>
      <c r="AC101" s="50">
        <f t="shared" si="21"/>
        <v>0</v>
      </c>
      <c r="AD101" s="50">
        <f t="shared" si="22"/>
        <v>0</v>
      </c>
      <c r="AE101" s="50">
        <f t="shared" si="23"/>
        <v>0</v>
      </c>
      <c r="AF101" s="50">
        <f t="shared" si="24"/>
        <v>0</v>
      </c>
      <c r="AG101" s="50">
        <f t="shared" si="25"/>
        <v>0</v>
      </c>
      <c r="AH101" s="50">
        <f t="shared" si="26"/>
        <v>0</v>
      </c>
      <c r="AI101" s="50">
        <f t="shared" si="27"/>
        <v>0</v>
      </c>
      <c r="AJ101" s="50">
        <f t="shared" si="28"/>
        <v>0</v>
      </c>
      <c r="AK101" s="50">
        <f t="shared" si="29"/>
        <v>0</v>
      </c>
      <c r="AL101" s="50">
        <f t="shared" si="30"/>
        <v>0</v>
      </c>
      <c r="AM101" s="50">
        <f t="shared" si="31"/>
        <v>0</v>
      </c>
      <c r="AN101" s="50">
        <f t="shared" si="32"/>
        <v>0</v>
      </c>
      <c r="AO101" s="50" t="b">
        <f t="shared" si="33"/>
        <v>0</v>
      </c>
    </row>
    <row r="102" spans="2:41">
      <c r="B102" s="93"/>
      <c r="C102" s="33">
        <f>_xlfn.XLOOKUP($B102,contract[Social Value Measures],contract[Reporting Frequency])</f>
        <v>0</v>
      </c>
      <c r="D102" s="33" t="str">
        <f>IF($B102="","",_xlfn.XLOOKUP($B102,contract[Social Value Measures],contract[Total Supplier Commitment (Units)],""))</f>
        <v/>
      </c>
      <c r="E102" s="46" t="str">
        <f t="shared" si="18"/>
        <v/>
      </c>
      <c r="F102" s="47" t="str">
        <f t="shared" si="19"/>
        <v/>
      </c>
      <c r="G102" s="48" t="str">
        <f>IFERROR(_xlfn.XLOOKUP($B102,contract[Social Value Measures],contract[Social value proxy 
£])*E102,"")</f>
        <v/>
      </c>
      <c r="H102" s="49"/>
      <c r="I102" s="49"/>
      <c r="J102" s="49"/>
      <c r="K102" s="49"/>
      <c r="L102" s="49"/>
      <c r="M102" s="49"/>
      <c r="N102" s="49"/>
      <c r="O102" s="49"/>
      <c r="P102" s="49"/>
      <c r="Q102" s="49"/>
      <c r="R102" s="49"/>
      <c r="S102" s="49"/>
      <c r="T102" s="49"/>
      <c r="U102" s="33">
        <f>_xlfn.XLOOKUP($B102,contract[Social Value Measures],contract[Units])</f>
        <v>0</v>
      </c>
      <c r="V102" s="48">
        <f>_xlfn.XLOOKUP($B102,contract[Social Value Measures],contract[Social value proxy 
£])</f>
        <v>0</v>
      </c>
      <c r="W102" s="33">
        <f>_xlfn.XLOOKUP($B102,contract[Social Value Measures],contract[Theme])</f>
        <v>0</v>
      </c>
      <c r="X102" s="33">
        <f>_xlfn.XLOOKUP($B102,contract[Social Value Measures],contract[Outcome])</f>
        <v>0</v>
      </c>
      <c r="Y102" s="33">
        <f>_xlfn.XLOOKUP($B102,contract[Social Value Measures],contract[Reference])</f>
        <v>0</v>
      </c>
      <c r="Z102" s="33" t="str">
        <f>IF($B102="","",_xlfn.XLOOKUP($B102,contract[Social Value Measures],contract[Milestones / Comments],""))</f>
        <v/>
      </c>
      <c r="AA102" s="48">
        <f>_xlfn.XLOOKUP($B102,contract[Social Value Measures],contract[Social value proxy 
£ committed])</f>
        <v>0</v>
      </c>
      <c r="AB102" s="50">
        <f t="shared" si="20"/>
        <v>0</v>
      </c>
      <c r="AC102" s="50">
        <f t="shared" si="21"/>
        <v>0</v>
      </c>
      <c r="AD102" s="50">
        <f t="shared" si="22"/>
        <v>0</v>
      </c>
      <c r="AE102" s="50">
        <f t="shared" si="23"/>
        <v>0</v>
      </c>
      <c r="AF102" s="50">
        <f t="shared" si="24"/>
        <v>0</v>
      </c>
      <c r="AG102" s="50">
        <f t="shared" si="25"/>
        <v>0</v>
      </c>
      <c r="AH102" s="50">
        <f t="shared" si="26"/>
        <v>0</v>
      </c>
      <c r="AI102" s="50">
        <f t="shared" si="27"/>
        <v>0</v>
      </c>
      <c r="AJ102" s="50">
        <f t="shared" si="28"/>
        <v>0</v>
      </c>
      <c r="AK102" s="50">
        <f t="shared" si="29"/>
        <v>0</v>
      </c>
      <c r="AL102" s="50">
        <f t="shared" si="30"/>
        <v>0</v>
      </c>
      <c r="AM102" s="50">
        <f t="shared" si="31"/>
        <v>0</v>
      </c>
      <c r="AN102" s="50">
        <f t="shared" si="32"/>
        <v>0</v>
      </c>
      <c r="AO102" s="50" t="b">
        <f t="shared" si="33"/>
        <v>0</v>
      </c>
    </row>
    <row r="103" spans="2:41">
      <c r="B103" s="93"/>
      <c r="C103" s="33">
        <f>_xlfn.XLOOKUP($B103,contract[Social Value Measures],contract[Reporting Frequency])</f>
        <v>0</v>
      </c>
      <c r="D103" s="33" t="str">
        <f>IF($B103="","",_xlfn.XLOOKUP($B103,contract[Social Value Measures],contract[Total Supplier Commitment (Units)],""))</f>
        <v/>
      </c>
      <c r="E103" s="46" t="str">
        <f t="shared" si="18"/>
        <v/>
      </c>
      <c r="F103" s="47" t="str">
        <f t="shared" si="19"/>
        <v/>
      </c>
      <c r="G103" s="48" t="str">
        <f>IFERROR(_xlfn.XLOOKUP($B103,contract[Social Value Measures],contract[Social value proxy 
£])*E103,"")</f>
        <v/>
      </c>
      <c r="H103" s="49"/>
      <c r="I103" s="49"/>
      <c r="J103" s="49"/>
      <c r="K103" s="49"/>
      <c r="L103" s="49"/>
      <c r="M103" s="49"/>
      <c r="N103" s="49"/>
      <c r="O103" s="49"/>
      <c r="P103" s="49"/>
      <c r="Q103" s="49"/>
      <c r="R103" s="49"/>
      <c r="S103" s="49"/>
      <c r="T103" s="49"/>
      <c r="U103" s="33">
        <f>_xlfn.XLOOKUP($B103,contract[Social Value Measures],contract[Units])</f>
        <v>0</v>
      </c>
      <c r="V103" s="48">
        <f>_xlfn.XLOOKUP($B103,contract[Social Value Measures],contract[Social value proxy 
£])</f>
        <v>0</v>
      </c>
      <c r="W103" s="33">
        <f>_xlfn.XLOOKUP($B103,contract[Social Value Measures],contract[Theme])</f>
        <v>0</v>
      </c>
      <c r="X103" s="33">
        <f>_xlfn.XLOOKUP($B103,contract[Social Value Measures],contract[Outcome])</f>
        <v>0</v>
      </c>
      <c r="Y103" s="33">
        <f>_xlfn.XLOOKUP($B103,contract[Social Value Measures],contract[Reference])</f>
        <v>0</v>
      </c>
      <c r="Z103" s="33" t="str">
        <f>IF($B103="","",_xlfn.XLOOKUP($B103,contract[Social Value Measures],contract[Milestones / Comments],""))</f>
        <v/>
      </c>
      <c r="AA103" s="48">
        <f>_xlfn.XLOOKUP($B103,contract[Social Value Measures],contract[Social value proxy 
£ committed])</f>
        <v>0</v>
      </c>
      <c r="AB103" s="50">
        <f t="shared" si="20"/>
        <v>0</v>
      </c>
      <c r="AC103" s="50">
        <f t="shared" si="21"/>
        <v>0</v>
      </c>
      <c r="AD103" s="50">
        <f t="shared" si="22"/>
        <v>0</v>
      </c>
      <c r="AE103" s="50">
        <f t="shared" si="23"/>
        <v>0</v>
      </c>
      <c r="AF103" s="50">
        <f t="shared" si="24"/>
        <v>0</v>
      </c>
      <c r="AG103" s="50">
        <f t="shared" si="25"/>
        <v>0</v>
      </c>
      <c r="AH103" s="50">
        <f t="shared" si="26"/>
        <v>0</v>
      </c>
      <c r="AI103" s="50">
        <f t="shared" si="27"/>
        <v>0</v>
      </c>
      <c r="AJ103" s="50">
        <f t="shared" si="28"/>
        <v>0</v>
      </c>
      <c r="AK103" s="50">
        <f t="shared" si="29"/>
        <v>0</v>
      </c>
      <c r="AL103" s="50">
        <f t="shared" si="30"/>
        <v>0</v>
      </c>
      <c r="AM103" s="50">
        <f t="shared" si="31"/>
        <v>0</v>
      </c>
      <c r="AN103" s="50">
        <f t="shared" si="32"/>
        <v>0</v>
      </c>
      <c r="AO103" s="50" t="b">
        <f t="shared" si="33"/>
        <v>0</v>
      </c>
    </row>
    <row r="104" spans="2:41">
      <c r="B104" s="93"/>
      <c r="C104" s="33">
        <f>_xlfn.XLOOKUP($B104,contract[Social Value Measures],contract[Reporting Frequency])</f>
        <v>0</v>
      </c>
      <c r="D104" s="33" t="str">
        <f>IF($B104="","",_xlfn.XLOOKUP($B104,contract[Social Value Measures],contract[Total Supplier Commitment (Units)],""))</f>
        <v/>
      </c>
      <c r="E104" s="46" t="str">
        <f t="shared" si="18"/>
        <v/>
      </c>
      <c r="F104" s="47" t="str">
        <f t="shared" si="19"/>
        <v/>
      </c>
      <c r="G104" s="48" t="str">
        <f>IFERROR(_xlfn.XLOOKUP($B104,contract[Social Value Measures],contract[Social value proxy 
£])*E104,"")</f>
        <v/>
      </c>
      <c r="H104" s="49"/>
      <c r="I104" s="49"/>
      <c r="J104" s="49"/>
      <c r="K104" s="49"/>
      <c r="L104" s="49"/>
      <c r="M104" s="49"/>
      <c r="N104" s="49"/>
      <c r="O104" s="49"/>
      <c r="P104" s="49"/>
      <c r="Q104" s="49"/>
      <c r="R104" s="49"/>
      <c r="S104" s="49"/>
      <c r="T104" s="49"/>
      <c r="U104" s="33">
        <f>_xlfn.XLOOKUP($B104,contract[Social Value Measures],contract[Units])</f>
        <v>0</v>
      </c>
      <c r="V104" s="48">
        <f>_xlfn.XLOOKUP($B104,contract[Social Value Measures],contract[Social value proxy 
£])</f>
        <v>0</v>
      </c>
      <c r="W104" s="33">
        <f>_xlfn.XLOOKUP($B104,contract[Social Value Measures],contract[Theme])</f>
        <v>0</v>
      </c>
      <c r="X104" s="33">
        <f>_xlfn.XLOOKUP($B104,contract[Social Value Measures],contract[Outcome])</f>
        <v>0</v>
      </c>
      <c r="Y104" s="33">
        <f>_xlfn.XLOOKUP($B104,contract[Social Value Measures],contract[Reference])</f>
        <v>0</v>
      </c>
      <c r="Z104" s="33" t="str">
        <f>IF($B104="","",_xlfn.XLOOKUP($B104,contract[Social Value Measures],contract[Milestones / Comments],""))</f>
        <v/>
      </c>
      <c r="AA104" s="48">
        <f>_xlfn.XLOOKUP($B104,contract[Social Value Measures],contract[Social value proxy 
£ committed])</f>
        <v>0</v>
      </c>
      <c r="AB104" s="50">
        <f t="shared" si="20"/>
        <v>0</v>
      </c>
      <c r="AC104" s="50">
        <f t="shared" si="21"/>
        <v>0</v>
      </c>
      <c r="AD104" s="50">
        <f t="shared" si="22"/>
        <v>0</v>
      </c>
      <c r="AE104" s="50">
        <f t="shared" si="23"/>
        <v>0</v>
      </c>
      <c r="AF104" s="50">
        <f t="shared" si="24"/>
        <v>0</v>
      </c>
      <c r="AG104" s="50">
        <f t="shared" si="25"/>
        <v>0</v>
      </c>
      <c r="AH104" s="50">
        <f t="shared" si="26"/>
        <v>0</v>
      </c>
      <c r="AI104" s="50">
        <f t="shared" si="27"/>
        <v>0</v>
      </c>
      <c r="AJ104" s="50">
        <f t="shared" si="28"/>
        <v>0</v>
      </c>
      <c r="AK104" s="50">
        <f t="shared" si="29"/>
        <v>0</v>
      </c>
      <c r="AL104" s="50">
        <f t="shared" si="30"/>
        <v>0</v>
      </c>
      <c r="AM104" s="50">
        <f t="shared" si="31"/>
        <v>0</v>
      </c>
      <c r="AN104" s="50">
        <f t="shared" si="32"/>
        <v>0</v>
      </c>
      <c r="AO104" s="50" t="b">
        <f t="shared" si="33"/>
        <v>0</v>
      </c>
    </row>
    <row r="105" spans="2:41">
      <c r="B105" s="93"/>
      <c r="C105" s="33">
        <f>_xlfn.XLOOKUP($B105,contract[Social Value Measures],contract[Reporting Frequency])</f>
        <v>0</v>
      </c>
      <c r="D105" s="33" t="str">
        <f>IF($B105="","",_xlfn.XLOOKUP($B105,contract[Social Value Measures],contract[Total Supplier Commitment (Units)],""))</f>
        <v/>
      </c>
      <c r="E105" s="46" t="str">
        <f t="shared" si="18"/>
        <v/>
      </c>
      <c r="F105" s="47" t="str">
        <f t="shared" si="19"/>
        <v/>
      </c>
      <c r="G105" s="48" t="str">
        <f>IFERROR(_xlfn.XLOOKUP($B105,contract[Social Value Measures],contract[Social value proxy 
£])*E105,"")</f>
        <v/>
      </c>
      <c r="H105" s="49"/>
      <c r="I105" s="49"/>
      <c r="J105" s="49"/>
      <c r="K105" s="49"/>
      <c r="L105" s="49"/>
      <c r="M105" s="49"/>
      <c r="N105" s="49"/>
      <c r="O105" s="49"/>
      <c r="P105" s="49"/>
      <c r="Q105" s="49"/>
      <c r="R105" s="49"/>
      <c r="S105" s="49"/>
      <c r="T105" s="49"/>
      <c r="U105" s="33">
        <f>_xlfn.XLOOKUP($B105,contract[Social Value Measures],contract[Units])</f>
        <v>0</v>
      </c>
      <c r="V105" s="48">
        <f>_xlfn.XLOOKUP($B105,contract[Social Value Measures],contract[Social value proxy 
£])</f>
        <v>0</v>
      </c>
      <c r="W105" s="33">
        <f>_xlfn.XLOOKUP($B105,contract[Social Value Measures],contract[Theme])</f>
        <v>0</v>
      </c>
      <c r="X105" s="33">
        <f>_xlfn.XLOOKUP($B105,contract[Social Value Measures],contract[Outcome])</f>
        <v>0</v>
      </c>
      <c r="Y105" s="33">
        <f>_xlfn.XLOOKUP($B105,contract[Social Value Measures],contract[Reference])</f>
        <v>0</v>
      </c>
      <c r="Z105" s="33" t="str">
        <f>IF($B105="","",_xlfn.XLOOKUP($B105,contract[Social Value Measures],contract[Milestones / Comments],""))</f>
        <v/>
      </c>
      <c r="AA105" s="48">
        <f>_xlfn.XLOOKUP($B105,contract[Social Value Measures],contract[Social value proxy 
£ committed])</f>
        <v>0</v>
      </c>
      <c r="AB105" s="50">
        <f t="shared" si="20"/>
        <v>0</v>
      </c>
      <c r="AC105" s="50">
        <f t="shared" si="21"/>
        <v>0</v>
      </c>
      <c r="AD105" s="50">
        <f t="shared" si="22"/>
        <v>0</v>
      </c>
      <c r="AE105" s="50">
        <f t="shared" si="23"/>
        <v>0</v>
      </c>
      <c r="AF105" s="50">
        <f t="shared" si="24"/>
        <v>0</v>
      </c>
      <c r="AG105" s="50">
        <f t="shared" si="25"/>
        <v>0</v>
      </c>
      <c r="AH105" s="50">
        <f t="shared" si="26"/>
        <v>0</v>
      </c>
      <c r="AI105" s="50">
        <f t="shared" si="27"/>
        <v>0</v>
      </c>
      <c r="AJ105" s="50">
        <f t="shared" si="28"/>
        <v>0</v>
      </c>
      <c r="AK105" s="50">
        <f t="shared" si="29"/>
        <v>0</v>
      </c>
      <c r="AL105" s="50">
        <f t="shared" si="30"/>
        <v>0</v>
      </c>
      <c r="AM105" s="50">
        <f t="shared" si="31"/>
        <v>0</v>
      </c>
      <c r="AN105" s="50">
        <f t="shared" si="32"/>
        <v>0</v>
      </c>
      <c r="AO105" s="50" t="b">
        <f t="shared" si="33"/>
        <v>0</v>
      </c>
    </row>
    <row r="106" spans="2:41">
      <c r="B106" s="93"/>
      <c r="C106" s="33">
        <f>_xlfn.XLOOKUP($B106,contract[Social Value Measures],contract[Reporting Frequency])</f>
        <v>0</v>
      </c>
      <c r="D106" s="33" t="str">
        <f>IF($B106="","",_xlfn.XLOOKUP($B106,contract[Social Value Measures],contract[Total Supplier Commitment (Units)],""))</f>
        <v/>
      </c>
      <c r="E106" s="46" t="str">
        <f t="shared" si="18"/>
        <v/>
      </c>
      <c r="F106" s="47" t="str">
        <f t="shared" si="19"/>
        <v/>
      </c>
      <c r="G106" s="48" t="str">
        <f>IFERROR(_xlfn.XLOOKUP($B106,contract[Social Value Measures],contract[Social value proxy 
£])*E106,"")</f>
        <v/>
      </c>
      <c r="H106" s="49"/>
      <c r="I106" s="49"/>
      <c r="J106" s="49"/>
      <c r="K106" s="49"/>
      <c r="L106" s="49"/>
      <c r="M106" s="49"/>
      <c r="N106" s="49"/>
      <c r="O106" s="49"/>
      <c r="P106" s="49"/>
      <c r="Q106" s="49"/>
      <c r="R106" s="49"/>
      <c r="S106" s="49"/>
      <c r="T106" s="49"/>
      <c r="U106" s="33">
        <f>_xlfn.XLOOKUP($B106,contract[Social Value Measures],contract[Units])</f>
        <v>0</v>
      </c>
      <c r="V106" s="48">
        <f>_xlfn.XLOOKUP($B106,contract[Social Value Measures],contract[Social value proxy 
£])</f>
        <v>0</v>
      </c>
      <c r="W106" s="33">
        <f>_xlfn.XLOOKUP($B106,contract[Social Value Measures],contract[Theme])</f>
        <v>0</v>
      </c>
      <c r="X106" s="33">
        <f>_xlfn.XLOOKUP($B106,contract[Social Value Measures],contract[Outcome])</f>
        <v>0</v>
      </c>
      <c r="Y106" s="33">
        <f>_xlfn.XLOOKUP($B106,contract[Social Value Measures],contract[Reference])</f>
        <v>0</v>
      </c>
      <c r="Z106" s="33" t="str">
        <f>IF($B106="","",_xlfn.XLOOKUP($B106,contract[Social Value Measures],contract[Milestones / Comments],""))</f>
        <v/>
      </c>
      <c r="AA106" s="48">
        <f>_xlfn.XLOOKUP($B106,contract[Social Value Measures],contract[Social value proxy 
£ committed])</f>
        <v>0</v>
      </c>
      <c r="AB106" s="50">
        <f t="shared" si="20"/>
        <v>0</v>
      </c>
      <c r="AC106" s="50">
        <f t="shared" si="21"/>
        <v>0</v>
      </c>
      <c r="AD106" s="50">
        <f t="shared" si="22"/>
        <v>0</v>
      </c>
      <c r="AE106" s="50">
        <f t="shared" si="23"/>
        <v>0</v>
      </c>
      <c r="AF106" s="50">
        <f t="shared" si="24"/>
        <v>0</v>
      </c>
      <c r="AG106" s="50">
        <f t="shared" si="25"/>
        <v>0</v>
      </c>
      <c r="AH106" s="50">
        <f t="shared" si="26"/>
        <v>0</v>
      </c>
      <c r="AI106" s="50">
        <f t="shared" si="27"/>
        <v>0</v>
      </c>
      <c r="AJ106" s="50">
        <f t="shared" si="28"/>
        <v>0</v>
      </c>
      <c r="AK106" s="50">
        <f t="shared" si="29"/>
        <v>0</v>
      </c>
      <c r="AL106" s="50">
        <f t="shared" si="30"/>
        <v>0</v>
      </c>
      <c r="AM106" s="50">
        <f t="shared" si="31"/>
        <v>0</v>
      </c>
      <c r="AN106" s="50">
        <f t="shared" si="32"/>
        <v>0</v>
      </c>
      <c r="AO106" s="50" t="b">
        <f t="shared" si="33"/>
        <v>0</v>
      </c>
    </row>
    <row r="107" spans="2:41">
      <c r="B107" s="93"/>
      <c r="C107" s="33">
        <f>_xlfn.XLOOKUP($B107,contract[Social Value Measures],contract[Reporting Frequency])</f>
        <v>0</v>
      </c>
      <c r="D107" s="33" t="str">
        <f>IF($B107="","",_xlfn.XLOOKUP($B107,contract[Social Value Measures],contract[Total Supplier Commitment (Units)],""))</f>
        <v/>
      </c>
      <c r="E107" s="46" t="str">
        <f t="shared" si="18"/>
        <v/>
      </c>
      <c r="F107" s="47" t="str">
        <f t="shared" si="19"/>
        <v/>
      </c>
      <c r="G107" s="48" t="str">
        <f>IFERROR(_xlfn.XLOOKUP($B107,contract[Social Value Measures],contract[Social value proxy 
£])*E107,"")</f>
        <v/>
      </c>
      <c r="H107" s="49"/>
      <c r="I107" s="49"/>
      <c r="J107" s="49"/>
      <c r="K107" s="49"/>
      <c r="L107" s="49"/>
      <c r="M107" s="49"/>
      <c r="N107" s="49"/>
      <c r="O107" s="49"/>
      <c r="P107" s="49"/>
      <c r="Q107" s="49"/>
      <c r="R107" s="49"/>
      <c r="S107" s="49"/>
      <c r="T107" s="49"/>
      <c r="U107" s="33">
        <f>_xlfn.XLOOKUP($B107,contract[Social Value Measures],contract[Units])</f>
        <v>0</v>
      </c>
      <c r="V107" s="48">
        <f>_xlfn.XLOOKUP($B107,contract[Social Value Measures],contract[Social value proxy 
£])</f>
        <v>0</v>
      </c>
      <c r="W107" s="33">
        <f>_xlfn.XLOOKUP($B107,contract[Social Value Measures],contract[Theme])</f>
        <v>0</v>
      </c>
      <c r="X107" s="33">
        <f>_xlfn.XLOOKUP($B107,contract[Social Value Measures],contract[Outcome])</f>
        <v>0</v>
      </c>
      <c r="Y107" s="33">
        <f>_xlfn.XLOOKUP($B107,contract[Social Value Measures],contract[Reference])</f>
        <v>0</v>
      </c>
      <c r="Z107" s="33" t="str">
        <f>IF($B107="","",_xlfn.XLOOKUP($B107,contract[Social Value Measures],contract[Milestones / Comments],""))</f>
        <v/>
      </c>
      <c r="AA107" s="48">
        <f>_xlfn.XLOOKUP($B107,contract[Social Value Measures],contract[Social value proxy 
£ committed])</f>
        <v>0</v>
      </c>
      <c r="AB107" s="50">
        <f t="shared" si="20"/>
        <v>0</v>
      </c>
      <c r="AC107" s="50">
        <f t="shared" si="21"/>
        <v>0</v>
      </c>
      <c r="AD107" s="50">
        <f t="shared" si="22"/>
        <v>0</v>
      </c>
      <c r="AE107" s="50">
        <f t="shared" si="23"/>
        <v>0</v>
      </c>
      <c r="AF107" s="50">
        <f t="shared" si="24"/>
        <v>0</v>
      </c>
      <c r="AG107" s="50">
        <f t="shared" si="25"/>
        <v>0</v>
      </c>
      <c r="AH107" s="50">
        <f t="shared" si="26"/>
        <v>0</v>
      </c>
      <c r="AI107" s="50">
        <f t="shared" si="27"/>
        <v>0</v>
      </c>
      <c r="AJ107" s="50">
        <f t="shared" si="28"/>
        <v>0</v>
      </c>
      <c r="AK107" s="50">
        <f t="shared" si="29"/>
        <v>0</v>
      </c>
      <c r="AL107" s="50">
        <f t="shared" si="30"/>
        <v>0</v>
      </c>
      <c r="AM107" s="50">
        <f t="shared" si="31"/>
        <v>0</v>
      </c>
      <c r="AN107" s="50">
        <f t="shared" si="32"/>
        <v>0</v>
      </c>
      <c r="AO107" s="50" t="b">
        <f t="shared" si="33"/>
        <v>0</v>
      </c>
    </row>
    <row r="108" spans="2:41">
      <c r="B108" s="93"/>
      <c r="C108" s="33">
        <f>_xlfn.XLOOKUP($B108,contract[Social Value Measures],contract[Reporting Frequency])</f>
        <v>0</v>
      </c>
      <c r="D108" s="33" t="str">
        <f>IF($B108="","",_xlfn.XLOOKUP($B108,contract[Social Value Measures],contract[Total Supplier Commitment (Units)],""))</f>
        <v/>
      </c>
      <c r="E108" s="46" t="str">
        <f t="shared" si="18"/>
        <v/>
      </c>
      <c r="F108" s="47" t="str">
        <f t="shared" si="19"/>
        <v/>
      </c>
      <c r="G108" s="48" t="str">
        <f>IFERROR(_xlfn.XLOOKUP($B108,contract[Social Value Measures],contract[Social value proxy 
£])*E108,"")</f>
        <v/>
      </c>
      <c r="H108" s="49"/>
      <c r="I108" s="49"/>
      <c r="J108" s="49"/>
      <c r="K108" s="49"/>
      <c r="L108" s="49"/>
      <c r="M108" s="49"/>
      <c r="N108" s="49"/>
      <c r="O108" s="49"/>
      <c r="P108" s="49"/>
      <c r="Q108" s="49"/>
      <c r="R108" s="49"/>
      <c r="S108" s="49"/>
      <c r="T108" s="49"/>
      <c r="U108" s="33">
        <f>_xlfn.XLOOKUP($B108,contract[Social Value Measures],contract[Units])</f>
        <v>0</v>
      </c>
      <c r="V108" s="48">
        <f>_xlfn.XLOOKUP($B108,contract[Social Value Measures],contract[Social value proxy 
£])</f>
        <v>0</v>
      </c>
      <c r="W108" s="33">
        <f>_xlfn.XLOOKUP($B108,contract[Social Value Measures],contract[Theme])</f>
        <v>0</v>
      </c>
      <c r="X108" s="33">
        <f>_xlfn.XLOOKUP($B108,contract[Social Value Measures],contract[Outcome])</f>
        <v>0</v>
      </c>
      <c r="Y108" s="33">
        <f>_xlfn.XLOOKUP($B108,contract[Social Value Measures],contract[Reference])</f>
        <v>0</v>
      </c>
      <c r="Z108" s="33" t="str">
        <f>IF($B108="","",_xlfn.XLOOKUP($B108,contract[Social Value Measures],contract[Milestones / Comments],""))</f>
        <v/>
      </c>
      <c r="AA108" s="48">
        <f>_xlfn.XLOOKUP($B108,contract[Social Value Measures],contract[Social value proxy 
£ committed])</f>
        <v>0</v>
      </c>
      <c r="AB108" s="50">
        <f t="shared" si="20"/>
        <v>0</v>
      </c>
      <c r="AC108" s="50">
        <f t="shared" si="21"/>
        <v>0</v>
      </c>
      <c r="AD108" s="50">
        <f t="shared" si="22"/>
        <v>0</v>
      </c>
      <c r="AE108" s="50">
        <f t="shared" si="23"/>
        <v>0</v>
      </c>
      <c r="AF108" s="50">
        <f t="shared" si="24"/>
        <v>0</v>
      </c>
      <c r="AG108" s="50">
        <f t="shared" si="25"/>
        <v>0</v>
      </c>
      <c r="AH108" s="50">
        <f t="shared" si="26"/>
        <v>0</v>
      </c>
      <c r="AI108" s="50">
        <f t="shared" si="27"/>
        <v>0</v>
      </c>
      <c r="AJ108" s="50">
        <f t="shared" si="28"/>
        <v>0</v>
      </c>
      <c r="AK108" s="50">
        <f t="shared" si="29"/>
        <v>0</v>
      </c>
      <c r="AL108" s="50">
        <f t="shared" si="30"/>
        <v>0</v>
      </c>
      <c r="AM108" s="50">
        <f t="shared" si="31"/>
        <v>0</v>
      </c>
      <c r="AN108" s="50">
        <f t="shared" si="32"/>
        <v>0</v>
      </c>
      <c r="AO108" s="50" t="b">
        <f t="shared" si="33"/>
        <v>0</v>
      </c>
    </row>
    <row r="109" spans="2:41">
      <c r="B109" s="93"/>
      <c r="C109" s="33">
        <f>_xlfn.XLOOKUP($B109,contract[Social Value Measures],contract[Reporting Frequency])</f>
        <v>0</v>
      </c>
      <c r="D109" s="33" t="str">
        <f>IF($B109="","",_xlfn.XLOOKUP($B109,contract[Social Value Measures],contract[Total Supplier Commitment (Units)],""))</f>
        <v/>
      </c>
      <c r="E109" s="46" t="str">
        <f t="shared" si="18"/>
        <v/>
      </c>
      <c r="F109" s="47" t="str">
        <f t="shared" si="19"/>
        <v/>
      </c>
      <c r="G109" s="48" t="str">
        <f>IFERROR(_xlfn.XLOOKUP($B109,contract[Social Value Measures],contract[Social value proxy 
£])*E109,"")</f>
        <v/>
      </c>
      <c r="H109" s="49"/>
      <c r="I109" s="49"/>
      <c r="J109" s="49"/>
      <c r="K109" s="49"/>
      <c r="L109" s="49"/>
      <c r="M109" s="49"/>
      <c r="N109" s="49"/>
      <c r="O109" s="49"/>
      <c r="P109" s="49"/>
      <c r="Q109" s="49"/>
      <c r="R109" s="49"/>
      <c r="S109" s="49"/>
      <c r="T109" s="49"/>
      <c r="U109" s="33">
        <f>_xlfn.XLOOKUP($B109,contract[Social Value Measures],contract[Units])</f>
        <v>0</v>
      </c>
      <c r="V109" s="48">
        <f>_xlfn.XLOOKUP($B109,contract[Social Value Measures],contract[Social value proxy 
£])</f>
        <v>0</v>
      </c>
      <c r="W109" s="33">
        <f>_xlfn.XLOOKUP($B109,contract[Social Value Measures],contract[Theme])</f>
        <v>0</v>
      </c>
      <c r="X109" s="33">
        <f>_xlfn.XLOOKUP($B109,contract[Social Value Measures],contract[Outcome])</f>
        <v>0</v>
      </c>
      <c r="Y109" s="33">
        <f>_xlfn.XLOOKUP($B109,contract[Social Value Measures],contract[Reference])</f>
        <v>0</v>
      </c>
      <c r="Z109" s="33" t="str">
        <f>IF($B109="","",_xlfn.XLOOKUP($B109,contract[Social Value Measures],contract[Milestones / Comments],""))</f>
        <v/>
      </c>
      <c r="AA109" s="48">
        <f>_xlfn.XLOOKUP($B109,contract[Social Value Measures],contract[Social value proxy 
£ committed])</f>
        <v>0</v>
      </c>
      <c r="AB109" s="50">
        <f t="shared" si="20"/>
        <v>0</v>
      </c>
      <c r="AC109" s="50">
        <f t="shared" si="21"/>
        <v>0</v>
      </c>
      <c r="AD109" s="50">
        <f t="shared" si="22"/>
        <v>0</v>
      </c>
      <c r="AE109" s="50">
        <f t="shared" si="23"/>
        <v>0</v>
      </c>
      <c r="AF109" s="50">
        <f t="shared" si="24"/>
        <v>0</v>
      </c>
      <c r="AG109" s="50">
        <f t="shared" si="25"/>
        <v>0</v>
      </c>
      <c r="AH109" s="50">
        <f t="shared" si="26"/>
        <v>0</v>
      </c>
      <c r="AI109" s="50">
        <f t="shared" si="27"/>
        <v>0</v>
      </c>
      <c r="AJ109" s="50">
        <f t="shared" si="28"/>
        <v>0</v>
      </c>
      <c r="AK109" s="50">
        <f t="shared" si="29"/>
        <v>0</v>
      </c>
      <c r="AL109" s="50">
        <f t="shared" si="30"/>
        <v>0</v>
      </c>
      <c r="AM109" s="50">
        <f t="shared" si="31"/>
        <v>0</v>
      </c>
      <c r="AN109" s="50">
        <f t="shared" si="32"/>
        <v>0</v>
      </c>
      <c r="AO109" s="50" t="b">
        <f t="shared" si="33"/>
        <v>0</v>
      </c>
    </row>
    <row r="110" spans="2:41">
      <c r="B110" s="93"/>
      <c r="C110" s="33">
        <f>_xlfn.XLOOKUP($B110,contract[Social Value Measures],contract[Reporting Frequency])</f>
        <v>0</v>
      </c>
      <c r="D110" s="33" t="str">
        <f>IF($B110="","",_xlfn.XLOOKUP($B110,contract[Social Value Measures],contract[Total Supplier Commitment (Units)],""))</f>
        <v/>
      </c>
      <c r="E110" s="46" t="str">
        <f t="shared" si="18"/>
        <v/>
      </c>
      <c r="F110" s="47" t="str">
        <f t="shared" si="19"/>
        <v/>
      </c>
      <c r="G110" s="48" t="str">
        <f>IFERROR(_xlfn.XLOOKUP($B110,contract[Social Value Measures],contract[Social value proxy 
£])*E110,"")</f>
        <v/>
      </c>
      <c r="H110" s="49"/>
      <c r="I110" s="49"/>
      <c r="J110" s="49"/>
      <c r="K110" s="49"/>
      <c r="L110" s="49"/>
      <c r="M110" s="49"/>
      <c r="N110" s="49"/>
      <c r="O110" s="49"/>
      <c r="P110" s="49"/>
      <c r="Q110" s="49"/>
      <c r="R110" s="49"/>
      <c r="S110" s="49"/>
      <c r="T110" s="49"/>
      <c r="U110" s="33">
        <f>_xlfn.XLOOKUP($B110,contract[Social Value Measures],contract[Units])</f>
        <v>0</v>
      </c>
      <c r="V110" s="48">
        <f>_xlfn.XLOOKUP($B110,contract[Social Value Measures],contract[Social value proxy 
£])</f>
        <v>0</v>
      </c>
      <c r="W110" s="33">
        <f>_xlfn.XLOOKUP($B110,contract[Social Value Measures],contract[Theme])</f>
        <v>0</v>
      </c>
      <c r="X110" s="33">
        <f>_xlfn.XLOOKUP($B110,contract[Social Value Measures],contract[Outcome])</f>
        <v>0</v>
      </c>
      <c r="Y110" s="33">
        <f>_xlfn.XLOOKUP($B110,contract[Social Value Measures],contract[Reference])</f>
        <v>0</v>
      </c>
      <c r="Z110" s="33" t="str">
        <f>IF($B110="","",_xlfn.XLOOKUP($B110,contract[Social Value Measures],contract[Milestones / Comments],""))</f>
        <v/>
      </c>
      <c r="AA110" s="48">
        <f>_xlfn.XLOOKUP($B110,contract[Social Value Measures],contract[Social value proxy 
£ committed])</f>
        <v>0</v>
      </c>
      <c r="AB110" s="50">
        <f t="shared" si="20"/>
        <v>0</v>
      </c>
      <c r="AC110" s="50">
        <f t="shared" si="21"/>
        <v>0</v>
      </c>
      <c r="AD110" s="50">
        <f t="shared" si="22"/>
        <v>0</v>
      </c>
      <c r="AE110" s="50">
        <f t="shared" si="23"/>
        <v>0</v>
      </c>
      <c r="AF110" s="50">
        <f t="shared" si="24"/>
        <v>0</v>
      </c>
      <c r="AG110" s="50">
        <f t="shared" si="25"/>
        <v>0</v>
      </c>
      <c r="AH110" s="50">
        <f t="shared" si="26"/>
        <v>0</v>
      </c>
      <c r="AI110" s="50">
        <f t="shared" si="27"/>
        <v>0</v>
      </c>
      <c r="AJ110" s="50">
        <f t="shared" si="28"/>
        <v>0</v>
      </c>
      <c r="AK110" s="50">
        <f t="shared" si="29"/>
        <v>0</v>
      </c>
      <c r="AL110" s="50">
        <f t="shared" si="30"/>
        <v>0</v>
      </c>
      <c r="AM110" s="50">
        <f t="shared" si="31"/>
        <v>0</v>
      </c>
      <c r="AN110" s="50">
        <f t="shared" si="32"/>
        <v>0</v>
      </c>
      <c r="AO110" s="50" t="b">
        <f t="shared" si="33"/>
        <v>0</v>
      </c>
    </row>
    <row r="111" spans="2:41">
      <c r="B111" s="93"/>
      <c r="C111" s="33">
        <f>_xlfn.XLOOKUP($B111,contract[Social Value Measures],contract[Reporting Frequency])</f>
        <v>0</v>
      </c>
      <c r="D111" s="33" t="str">
        <f>IF($B111="","",_xlfn.XLOOKUP($B111,contract[Social Value Measures],contract[Total Supplier Commitment (Units)],""))</f>
        <v/>
      </c>
      <c r="E111" s="46" t="str">
        <f t="shared" si="18"/>
        <v/>
      </c>
      <c r="F111" s="47" t="str">
        <f t="shared" si="19"/>
        <v/>
      </c>
      <c r="G111" s="48" t="str">
        <f>IFERROR(_xlfn.XLOOKUP($B111,contract[Social Value Measures],contract[Social value proxy 
£])*E111,"")</f>
        <v/>
      </c>
      <c r="H111" s="49"/>
      <c r="I111" s="49"/>
      <c r="J111" s="49"/>
      <c r="K111" s="49"/>
      <c r="L111" s="49"/>
      <c r="M111" s="49"/>
      <c r="N111" s="49"/>
      <c r="O111" s="49"/>
      <c r="P111" s="49"/>
      <c r="Q111" s="49"/>
      <c r="R111" s="49"/>
      <c r="S111" s="49"/>
      <c r="T111" s="49"/>
      <c r="U111" s="33">
        <f>_xlfn.XLOOKUP($B111,contract[Social Value Measures],contract[Units])</f>
        <v>0</v>
      </c>
      <c r="V111" s="48">
        <f>_xlfn.XLOOKUP($B111,contract[Social Value Measures],contract[Social value proxy 
£])</f>
        <v>0</v>
      </c>
      <c r="W111" s="33">
        <f>_xlfn.XLOOKUP($B111,contract[Social Value Measures],contract[Theme])</f>
        <v>0</v>
      </c>
      <c r="X111" s="33">
        <f>_xlfn.XLOOKUP($B111,contract[Social Value Measures],contract[Outcome])</f>
        <v>0</v>
      </c>
      <c r="Y111" s="33">
        <f>_xlfn.XLOOKUP($B111,contract[Social Value Measures],contract[Reference])</f>
        <v>0</v>
      </c>
      <c r="Z111" s="33" t="str">
        <f>IF($B111="","",_xlfn.XLOOKUP($B111,contract[Social Value Measures],contract[Milestones / Comments],""))</f>
        <v/>
      </c>
      <c r="AA111" s="48">
        <f>_xlfn.XLOOKUP($B111,contract[Social Value Measures],contract[Social value proxy 
£ committed])</f>
        <v>0</v>
      </c>
      <c r="AB111" s="50">
        <f t="shared" si="20"/>
        <v>0</v>
      </c>
      <c r="AC111" s="50">
        <f t="shared" si="21"/>
        <v>0</v>
      </c>
      <c r="AD111" s="50">
        <f t="shared" si="22"/>
        <v>0</v>
      </c>
      <c r="AE111" s="50">
        <f t="shared" si="23"/>
        <v>0</v>
      </c>
      <c r="AF111" s="50">
        <f t="shared" si="24"/>
        <v>0</v>
      </c>
      <c r="AG111" s="50">
        <f t="shared" si="25"/>
        <v>0</v>
      </c>
      <c r="AH111" s="50">
        <f t="shared" si="26"/>
        <v>0</v>
      </c>
      <c r="AI111" s="50">
        <f t="shared" si="27"/>
        <v>0</v>
      </c>
      <c r="AJ111" s="50">
        <f t="shared" si="28"/>
        <v>0</v>
      </c>
      <c r="AK111" s="50">
        <f t="shared" si="29"/>
        <v>0</v>
      </c>
      <c r="AL111" s="50">
        <f t="shared" si="30"/>
        <v>0</v>
      </c>
      <c r="AM111" s="50">
        <f t="shared" si="31"/>
        <v>0</v>
      </c>
      <c r="AN111" s="50">
        <f t="shared" si="32"/>
        <v>0</v>
      </c>
      <c r="AO111" s="50" t="b">
        <f t="shared" si="33"/>
        <v>0</v>
      </c>
    </row>
    <row r="112" spans="2:41">
      <c r="B112" s="93"/>
      <c r="C112" s="33">
        <f>_xlfn.XLOOKUP($B112,contract[Social Value Measures],contract[Reporting Frequency])</f>
        <v>0</v>
      </c>
      <c r="D112" s="33" t="str">
        <f>IF($B112="","",_xlfn.XLOOKUP($B112,contract[Social Value Measures],contract[Total Supplier Commitment (Units)],""))</f>
        <v/>
      </c>
      <c r="E112" s="46" t="str">
        <f t="shared" si="18"/>
        <v/>
      </c>
      <c r="F112" s="47" t="str">
        <f t="shared" si="19"/>
        <v/>
      </c>
      <c r="G112" s="48" t="str">
        <f>IFERROR(_xlfn.XLOOKUP($B112,contract[Social Value Measures],contract[Social value proxy 
£])*E112,"")</f>
        <v/>
      </c>
      <c r="H112" s="49"/>
      <c r="I112" s="49"/>
      <c r="J112" s="49"/>
      <c r="K112" s="49"/>
      <c r="L112" s="49"/>
      <c r="M112" s="49"/>
      <c r="N112" s="49"/>
      <c r="O112" s="49"/>
      <c r="P112" s="49"/>
      <c r="Q112" s="49"/>
      <c r="R112" s="49"/>
      <c r="S112" s="49"/>
      <c r="T112" s="49"/>
      <c r="U112" s="33">
        <f>_xlfn.XLOOKUP($B112,contract[Social Value Measures],contract[Units])</f>
        <v>0</v>
      </c>
      <c r="V112" s="48">
        <f>_xlfn.XLOOKUP($B112,contract[Social Value Measures],contract[Social value proxy 
£])</f>
        <v>0</v>
      </c>
      <c r="W112" s="33">
        <f>_xlfn.XLOOKUP($B112,contract[Social Value Measures],contract[Theme])</f>
        <v>0</v>
      </c>
      <c r="X112" s="33">
        <f>_xlfn.XLOOKUP($B112,contract[Social Value Measures],contract[Outcome])</f>
        <v>0</v>
      </c>
      <c r="Y112" s="33">
        <f>_xlfn.XLOOKUP($B112,contract[Social Value Measures],contract[Reference])</f>
        <v>0</v>
      </c>
      <c r="Z112" s="33" t="str">
        <f>IF($B112="","",_xlfn.XLOOKUP($B112,contract[Social Value Measures],contract[Milestones / Comments],""))</f>
        <v/>
      </c>
      <c r="AA112" s="48">
        <f>_xlfn.XLOOKUP($B112,contract[Social Value Measures],contract[Social value proxy 
£ committed])</f>
        <v>0</v>
      </c>
      <c r="AB112" s="50">
        <f t="shared" si="20"/>
        <v>0</v>
      </c>
      <c r="AC112" s="50">
        <f t="shared" si="21"/>
        <v>0</v>
      </c>
      <c r="AD112" s="50">
        <f t="shared" si="22"/>
        <v>0</v>
      </c>
      <c r="AE112" s="50">
        <f t="shared" si="23"/>
        <v>0</v>
      </c>
      <c r="AF112" s="50">
        <f t="shared" si="24"/>
        <v>0</v>
      </c>
      <c r="AG112" s="50">
        <f t="shared" si="25"/>
        <v>0</v>
      </c>
      <c r="AH112" s="50">
        <f t="shared" si="26"/>
        <v>0</v>
      </c>
      <c r="AI112" s="50">
        <f t="shared" si="27"/>
        <v>0</v>
      </c>
      <c r="AJ112" s="50">
        <f t="shared" si="28"/>
        <v>0</v>
      </c>
      <c r="AK112" s="50">
        <f t="shared" si="29"/>
        <v>0</v>
      </c>
      <c r="AL112" s="50">
        <f t="shared" si="30"/>
        <v>0</v>
      </c>
      <c r="AM112" s="50">
        <f t="shared" si="31"/>
        <v>0</v>
      </c>
      <c r="AN112" s="50">
        <f t="shared" si="32"/>
        <v>0</v>
      </c>
      <c r="AO112" s="50" t="b">
        <f t="shared" si="33"/>
        <v>0</v>
      </c>
    </row>
    <row r="113" spans="2:41">
      <c r="B113" s="93"/>
      <c r="C113" s="33">
        <f>_xlfn.XLOOKUP($B113,contract[Social Value Measures],contract[Reporting Frequency])</f>
        <v>0</v>
      </c>
      <c r="D113" s="33" t="str">
        <f>IF($B113="","",_xlfn.XLOOKUP($B113,contract[Social Value Measures],contract[Total Supplier Commitment (Units)],""))</f>
        <v/>
      </c>
      <c r="E113" s="46" t="str">
        <f t="shared" si="18"/>
        <v/>
      </c>
      <c r="F113" s="47" t="str">
        <f t="shared" si="19"/>
        <v/>
      </c>
      <c r="G113" s="48" t="str">
        <f>IFERROR(_xlfn.XLOOKUP($B113,contract[Social Value Measures],contract[Social value proxy 
£])*E113,"")</f>
        <v/>
      </c>
      <c r="H113" s="49"/>
      <c r="I113" s="49"/>
      <c r="J113" s="49"/>
      <c r="K113" s="49"/>
      <c r="L113" s="49"/>
      <c r="M113" s="49"/>
      <c r="N113" s="49"/>
      <c r="O113" s="49"/>
      <c r="P113" s="49"/>
      <c r="Q113" s="49"/>
      <c r="R113" s="49"/>
      <c r="S113" s="49"/>
      <c r="T113" s="49"/>
      <c r="U113" s="33">
        <f>_xlfn.XLOOKUP($B113,contract[Social Value Measures],contract[Units])</f>
        <v>0</v>
      </c>
      <c r="V113" s="48">
        <f>_xlfn.XLOOKUP($B113,contract[Social Value Measures],contract[Social value proxy 
£])</f>
        <v>0</v>
      </c>
      <c r="W113" s="33">
        <f>_xlfn.XLOOKUP($B113,contract[Social Value Measures],contract[Theme])</f>
        <v>0</v>
      </c>
      <c r="X113" s="33">
        <f>_xlfn.XLOOKUP($B113,contract[Social Value Measures],contract[Outcome])</f>
        <v>0</v>
      </c>
      <c r="Y113" s="33">
        <f>_xlfn.XLOOKUP($B113,contract[Social Value Measures],contract[Reference])</f>
        <v>0</v>
      </c>
      <c r="Z113" s="33" t="str">
        <f>IF($B113="","",_xlfn.XLOOKUP($B113,contract[Social Value Measures],contract[Milestones / Comments],""))</f>
        <v/>
      </c>
      <c r="AA113" s="48">
        <f>_xlfn.XLOOKUP($B113,contract[Social Value Measures],contract[Social value proxy 
£ committed])</f>
        <v>0</v>
      </c>
      <c r="AB113" s="50">
        <f t="shared" si="20"/>
        <v>0</v>
      </c>
      <c r="AC113" s="50">
        <f t="shared" si="21"/>
        <v>0</v>
      </c>
      <c r="AD113" s="50">
        <f t="shared" si="22"/>
        <v>0</v>
      </c>
      <c r="AE113" s="50">
        <f t="shared" si="23"/>
        <v>0</v>
      </c>
      <c r="AF113" s="50">
        <f t="shared" si="24"/>
        <v>0</v>
      </c>
      <c r="AG113" s="50">
        <f t="shared" si="25"/>
        <v>0</v>
      </c>
      <c r="AH113" s="50">
        <f t="shared" si="26"/>
        <v>0</v>
      </c>
      <c r="AI113" s="50">
        <f t="shared" si="27"/>
        <v>0</v>
      </c>
      <c r="AJ113" s="50">
        <f t="shared" si="28"/>
        <v>0</v>
      </c>
      <c r="AK113" s="50">
        <f t="shared" si="29"/>
        <v>0</v>
      </c>
      <c r="AL113" s="50">
        <f t="shared" si="30"/>
        <v>0</v>
      </c>
      <c r="AM113" s="50">
        <f t="shared" si="31"/>
        <v>0</v>
      </c>
      <c r="AN113" s="50">
        <f t="shared" si="32"/>
        <v>0</v>
      </c>
      <c r="AO113" s="50" t="b">
        <f t="shared" si="33"/>
        <v>0</v>
      </c>
    </row>
    <row r="114" spans="2:41">
      <c r="B114" s="93"/>
      <c r="C114" s="33">
        <f>_xlfn.XLOOKUP($B114,contract[Social Value Measures],contract[Reporting Frequency])</f>
        <v>0</v>
      </c>
      <c r="D114" s="33" t="str">
        <f>IF($B114="","",_xlfn.XLOOKUP($B114,contract[Social Value Measures],contract[Total Supplier Commitment (Units)],""))</f>
        <v/>
      </c>
      <c r="E114" s="46" t="str">
        <f t="shared" si="18"/>
        <v/>
      </c>
      <c r="F114" s="47" t="str">
        <f t="shared" si="19"/>
        <v/>
      </c>
      <c r="G114" s="48" t="str">
        <f>IFERROR(_xlfn.XLOOKUP($B114,contract[Social Value Measures],contract[Social value proxy 
£])*E114,"")</f>
        <v/>
      </c>
      <c r="H114" s="49"/>
      <c r="I114" s="49"/>
      <c r="J114" s="49"/>
      <c r="K114" s="49"/>
      <c r="L114" s="49"/>
      <c r="M114" s="49"/>
      <c r="N114" s="49"/>
      <c r="O114" s="49"/>
      <c r="P114" s="49"/>
      <c r="Q114" s="49"/>
      <c r="R114" s="49"/>
      <c r="S114" s="49"/>
      <c r="T114" s="49"/>
      <c r="U114" s="33">
        <f>_xlfn.XLOOKUP($B114,contract[Social Value Measures],contract[Units])</f>
        <v>0</v>
      </c>
      <c r="V114" s="48">
        <f>_xlfn.XLOOKUP($B114,contract[Social Value Measures],contract[Social value proxy 
£])</f>
        <v>0</v>
      </c>
      <c r="W114" s="33">
        <f>_xlfn.XLOOKUP($B114,contract[Social Value Measures],contract[Theme])</f>
        <v>0</v>
      </c>
      <c r="X114" s="33">
        <f>_xlfn.XLOOKUP($B114,contract[Social Value Measures],contract[Outcome])</f>
        <v>0</v>
      </c>
      <c r="Y114" s="33">
        <f>_xlfn.XLOOKUP($B114,contract[Social Value Measures],contract[Reference])</f>
        <v>0</v>
      </c>
      <c r="Z114" s="33" t="str">
        <f>IF($B114="","",_xlfn.XLOOKUP($B114,contract[Social Value Measures],contract[Milestones / Comments],""))</f>
        <v/>
      </c>
      <c r="AA114" s="48">
        <f>_xlfn.XLOOKUP($B114,contract[Social Value Measures],contract[Social value proxy 
£ committed])</f>
        <v>0</v>
      </c>
      <c r="AB114" s="50">
        <f t="shared" si="20"/>
        <v>0</v>
      </c>
      <c r="AC114" s="50">
        <f t="shared" si="21"/>
        <v>0</v>
      </c>
      <c r="AD114" s="50">
        <f t="shared" si="22"/>
        <v>0</v>
      </c>
      <c r="AE114" s="50">
        <f t="shared" si="23"/>
        <v>0</v>
      </c>
      <c r="AF114" s="50">
        <f t="shared" si="24"/>
        <v>0</v>
      </c>
      <c r="AG114" s="50">
        <f t="shared" si="25"/>
        <v>0</v>
      </c>
      <c r="AH114" s="50">
        <f t="shared" si="26"/>
        <v>0</v>
      </c>
      <c r="AI114" s="50">
        <f t="shared" si="27"/>
        <v>0</v>
      </c>
      <c r="AJ114" s="50">
        <f t="shared" si="28"/>
        <v>0</v>
      </c>
      <c r="AK114" s="50">
        <f t="shared" si="29"/>
        <v>0</v>
      </c>
      <c r="AL114" s="50">
        <f t="shared" si="30"/>
        <v>0</v>
      </c>
      <c r="AM114" s="50">
        <f t="shared" si="31"/>
        <v>0</v>
      </c>
      <c r="AN114" s="50">
        <f t="shared" si="32"/>
        <v>0</v>
      </c>
      <c r="AO114" s="50" t="b">
        <f t="shared" si="33"/>
        <v>0</v>
      </c>
    </row>
    <row r="115" spans="2:41">
      <c r="B115" s="93"/>
      <c r="C115" s="33">
        <f>_xlfn.XLOOKUP($B115,contract[Social Value Measures],contract[Reporting Frequency])</f>
        <v>0</v>
      </c>
      <c r="D115" s="33" t="str">
        <f>IF($B115="","",_xlfn.XLOOKUP($B115,contract[Social Value Measures],contract[Total Supplier Commitment (Units)],""))</f>
        <v/>
      </c>
      <c r="E115" s="46" t="str">
        <f t="shared" si="18"/>
        <v/>
      </c>
      <c r="F115" s="47" t="str">
        <f t="shared" si="19"/>
        <v/>
      </c>
      <c r="G115" s="48" t="str">
        <f>IFERROR(_xlfn.XLOOKUP($B115,contract[Social Value Measures],contract[Social value proxy 
£])*E115,"")</f>
        <v/>
      </c>
      <c r="H115" s="49"/>
      <c r="I115" s="49"/>
      <c r="J115" s="49"/>
      <c r="K115" s="49"/>
      <c r="L115" s="49"/>
      <c r="M115" s="49"/>
      <c r="N115" s="49"/>
      <c r="O115" s="49"/>
      <c r="P115" s="49"/>
      <c r="Q115" s="49"/>
      <c r="R115" s="49"/>
      <c r="S115" s="49"/>
      <c r="T115" s="49"/>
      <c r="U115" s="33">
        <f>_xlfn.XLOOKUP($B115,contract[Social Value Measures],contract[Units])</f>
        <v>0</v>
      </c>
      <c r="V115" s="48">
        <f>_xlfn.XLOOKUP($B115,contract[Social Value Measures],contract[Social value proxy 
£])</f>
        <v>0</v>
      </c>
      <c r="W115" s="33">
        <f>_xlfn.XLOOKUP($B115,contract[Social Value Measures],contract[Theme])</f>
        <v>0</v>
      </c>
      <c r="X115" s="33">
        <f>_xlfn.XLOOKUP($B115,contract[Social Value Measures],contract[Outcome])</f>
        <v>0</v>
      </c>
      <c r="Y115" s="33">
        <f>_xlfn.XLOOKUP($B115,contract[Social Value Measures],contract[Reference])</f>
        <v>0</v>
      </c>
      <c r="Z115" s="33" t="str">
        <f>IF($B115="","",_xlfn.XLOOKUP($B115,contract[Social Value Measures],contract[Milestones / Comments],""))</f>
        <v/>
      </c>
      <c r="AA115" s="48">
        <f>_xlfn.XLOOKUP($B115,contract[Social Value Measures],contract[Social value proxy 
£ committed])</f>
        <v>0</v>
      </c>
      <c r="AB115" s="50">
        <f t="shared" si="20"/>
        <v>0</v>
      </c>
      <c r="AC115" s="50">
        <f t="shared" si="21"/>
        <v>0</v>
      </c>
      <c r="AD115" s="50">
        <f t="shared" si="22"/>
        <v>0</v>
      </c>
      <c r="AE115" s="50">
        <f t="shared" si="23"/>
        <v>0</v>
      </c>
      <c r="AF115" s="50">
        <f t="shared" si="24"/>
        <v>0</v>
      </c>
      <c r="AG115" s="50">
        <f t="shared" si="25"/>
        <v>0</v>
      </c>
      <c r="AH115" s="50">
        <f t="shared" si="26"/>
        <v>0</v>
      </c>
      <c r="AI115" s="50">
        <f t="shared" si="27"/>
        <v>0</v>
      </c>
      <c r="AJ115" s="50">
        <f t="shared" si="28"/>
        <v>0</v>
      </c>
      <c r="AK115" s="50">
        <f t="shared" si="29"/>
        <v>0</v>
      </c>
      <c r="AL115" s="50">
        <f t="shared" si="30"/>
        <v>0</v>
      </c>
      <c r="AM115" s="50">
        <f t="shared" si="31"/>
        <v>0</v>
      </c>
      <c r="AN115" s="50">
        <f t="shared" si="32"/>
        <v>0</v>
      </c>
      <c r="AO115" s="50" t="b">
        <f t="shared" si="33"/>
        <v>0</v>
      </c>
    </row>
    <row r="116" spans="2:41">
      <c r="B116" s="93"/>
      <c r="C116" s="33">
        <f>_xlfn.XLOOKUP($B116,contract[Social Value Measures],contract[Reporting Frequency])</f>
        <v>0</v>
      </c>
      <c r="D116" s="33" t="str">
        <f>IF($B116="","",_xlfn.XLOOKUP($B116,contract[Social Value Measures],contract[Total Supplier Commitment (Units)],""))</f>
        <v/>
      </c>
      <c r="E116" s="46" t="str">
        <f t="shared" si="18"/>
        <v/>
      </c>
      <c r="F116" s="47" t="str">
        <f t="shared" si="19"/>
        <v/>
      </c>
      <c r="G116" s="48" t="str">
        <f>IFERROR(_xlfn.XLOOKUP($B116,contract[Social Value Measures],contract[Social value proxy 
£])*E116,"")</f>
        <v/>
      </c>
      <c r="H116" s="49"/>
      <c r="I116" s="49"/>
      <c r="J116" s="49"/>
      <c r="K116" s="49"/>
      <c r="L116" s="49"/>
      <c r="M116" s="49"/>
      <c r="N116" s="49"/>
      <c r="O116" s="49"/>
      <c r="P116" s="49"/>
      <c r="Q116" s="49"/>
      <c r="R116" s="49"/>
      <c r="S116" s="49"/>
      <c r="T116" s="49"/>
      <c r="U116" s="33">
        <f>_xlfn.XLOOKUP($B116,contract[Social Value Measures],contract[Units])</f>
        <v>0</v>
      </c>
      <c r="V116" s="48">
        <f>_xlfn.XLOOKUP($B116,contract[Social Value Measures],contract[Social value proxy 
£])</f>
        <v>0</v>
      </c>
      <c r="W116" s="33">
        <f>_xlfn.XLOOKUP($B116,contract[Social Value Measures],contract[Theme])</f>
        <v>0</v>
      </c>
      <c r="X116" s="33">
        <f>_xlfn.XLOOKUP($B116,contract[Social Value Measures],contract[Outcome])</f>
        <v>0</v>
      </c>
      <c r="Y116" s="33">
        <f>_xlfn.XLOOKUP($B116,contract[Social Value Measures],contract[Reference])</f>
        <v>0</v>
      </c>
      <c r="Z116" s="33" t="str">
        <f>IF($B116="","",_xlfn.XLOOKUP($B116,contract[Social Value Measures],contract[Milestones / Comments],""))</f>
        <v/>
      </c>
      <c r="AA116" s="48">
        <f>_xlfn.XLOOKUP($B116,contract[Social Value Measures],contract[Social value proxy 
£ committed])</f>
        <v>0</v>
      </c>
      <c r="AB116" s="50">
        <f t="shared" si="20"/>
        <v>0</v>
      </c>
      <c r="AC116" s="50">
        <f t="shared" si="21"/>
        <v>0</v>
      </c>
      <c r="AD116" s="50">
        <f t="shared" si="22"/>
        <v>0</v>
      </c>
      <c r="AE116" s="50">
        <f t="shared" si="23"/>
        <v>0</v>
      </c>
      <c r="AF116" s="50">
        <f t="shared" si="24"/>
        <v>0</v>
      </c>
      <c r="AG116" s="50">
        <f t="shared" si="25"/>
        <v>0</v>
      </c>
      <c r="AH116" s="50">
        <f t="shared" si="26"/>
        <v>0</v>
      </c>
      <c r="AI116" s="50">
        <f t="shared" si="27"/>
        <v>0</v>
      </c>
      <c r="AJ116" s="50">
        <f t="shared" si="28"/>
        <v>0</v>
      </c>
      <c r="AK116" s="50">
        <f t="shared" si="29"/>
        <v>0</v>
      </c>
      <c r="AL116" s="50">
        <f t="shared" si="30"/>
        <v>0</v>
      </c>
      <c r="AM116" s="50">
        <f t="shared" si="31"/>
        <v>0</v>
      </c>
      <c r="AN116" s="50">
        <f t="shared" si="32"/>
        <v>0</v>
      </c>
      <c r="AO116" s="50" t="b">
        <f t="shared" si="33"/>
        <v>0</v>
      </c>
    </row>
    <row r="117" spans="2:41">
      <c r="B117" s="93"/>
      <c r="C117" s="33">
        <f>_xlfn.XLOOKUP($B117,contract[Social Value Measures],contract[Reporting Frequency])</f>
        <v>0</v>
      </c>
      <c r="D117" s="33" t="str">
        <f>IF($B117="","",_xlfn.XLOOKUP($B117,contract[Social Value Measures],contract[Total Supplier Commitment (Units)],""))</f>
        <v/>
      </c>
      <c r="E117" s="46" t="str">
        <f t="shared" si="18"/>
        <v/>
      </c>
      <c r="F117" s="47" t="str">
        <f t="shared" si="19"/>
        <v/>
      </c>
      <c r="G117" s="48" t="str">
        <f>IFERROR(_xlfn.XLOOKUP($B117,contract[Social Value Measures],contract[Social value proxy 
£])*E117,"")</f>
        <v/>
      </c>
      <c r="H117" s="49"/>
      <c r="I117" s="49"/>
      <c r="J117" s="49"/>
      <c r="K117" s="49"/>
      <c r="L117" s="49"/>
      <c r="M117" s="49"/>
      <c r="N117" s="49"/>
      <c r="O117" s="49"/>
      <c r="P117" s="49"/>
      <c r="Q117" s="49"/>
      <c r="R117" s="49"/>
      <c r="S117" s="49"/>
      <c r="T117" s="49"/>
      <c r="U117" s="33">
        <f>_xlfn.XLOOKUP($B117,contract[Social Value Measures],contract[Units])</f>
        <v>0</v>
      </c>
      <c r="V117" s="48">
        <f>_xlfn.XLOOKUP($B117,contract[Social Value Measures],contract[Social value proxy 
£])</f>
        <v>0</v>
      </c>
      <c r="W117" s="33">
        <f>_xlfn.XLOOKUP($B117,contract[Social Value Measures],contract[Theme])</f>
        <v>0</v>
      </c>
      <c r="X117" s="33">
        <f>_xlfn.XLOOKUP($B117,contract[Social Value Measures],contract[Outcome])</f>
        <v>0</v>
      </c>
      <c r="Y117" s="33">
        <f>_xlfn.XLOOKUP($B117,contract[Social Value Measures],contract[Reference])</f>
        <v>0</v>
      </c>
      <c r="Z117" s="33" t="str">
        <f>IF($B117="","",_xlfn.XLOOKUP($B117,contract[Social Value Measures],contract[Milestones / Comments],""))</f>
        <v/>
      </c>
      <c r="AA117" s="48">
        <f>_xlfn.XLOOKUP($B117,contract[Social Value Measures],contract[Social value proxy 
£ committed])</f>
        <v>0</v>
      </c>
      <c r="AB117" s="50">
        <f t="shared" si="20"/>
        <v>0</v>
      </c>
      <c r="AC117" s="50">
        <f t="shared" si="21"/>
        <v>0</v>
      </c>
      <c r="AD117" s="50">
        <f t="shared" si="22"/>
        <v>0</v>
      </c>
      <c r="AE117" s="50">
        <f t="shared" si="23"/>
        <v>0</v>
      </c>
      <c r="AF117" s="50">
        <f t="shared" si="24"/>
        <v>0</v>
      </c>
      <c r="AG117" s="50">
        <f t="shared" si="25"/>
        <v>0</v>
      </c>
      <c r="AH117" s="50">
        <f t="shared" si="26"/>
        <v>0</v>
      </c>
      <c r="AI117" s="50">
        <f t="shared" si="27"/>
        <v>0</v>
      </c>
      <c r="AJ117" s="50">
        <f t="shared" si="28"/>
        <v>0</v>
      </c>
      <c r="AK117" s="50">
        <f t="shared" si="29"/>
        <v>0</v>
      </c>
      <c r="AL117" s="50">
        <f t="shared" si="30"/>
        <v>0</v>
      </c>
      <c r="AM117" s="50">
        <f t="shared" si="31"/>
        <v>0</v>
      </c>
      <c r="AN117" s="50">
        <f t="shared" si="32"/>
        <v>0</v>
      </c>
      <c r="AO117" s="50" t="b">
        <f t="shared" si="33"/>
        <v>0</v>
      </c>
    </row>
    <row r="118" spans="2:41">
      <c r="B118" s="93"/>
      <c r="C118" s="33">
        <f>_xlfn.XLOOKUP($B118,contract[Social Value Measures],contract[Reporting Frequency])</f>
        <v>0</v>
      </c>
      <c r="D118" s="33" t="str">
        <f>IF($B118="","",_xlfn.XLOOKUP($B118,contract[Social Value Measures],contract[Total Supplier Commitment (Units)],""))</f>
        <v/>
      </c>
      <c r="E118" s="46" t="str">
        <f t="shared" si="18"/>
        <v/>
      </c>
      <c r="F118" s="47" t="str">
        <f t="shared" si="19"/>
        <v/>
      </c>
      <c r="G118" s="48" t="str">
        <f>IFERROR(_xlfn.XLOOKUP($B118,contract[Social Value Measures],contract[Social value proxy 
£])*E118,"")</f>
        <v/>
      </c>
      <c r="H118" s="49"/>
      <c r="I118" s="49"/>
      <c r="J118" s="49"/>
      <c r="K118" s="49"/>
      <c r="L118" s="49"/>
      <c r="M118" s="49"/>
      <c r="N118" s="49"/>
      <c r="O118" s="49"/>
      <c r="P118" s="49"/>
      <c r="Q118" s="49"/>
      <c r="R118" s="49"/>
      <c r="S118" s="49"/>
      <c r="T118" s="49"/>
      <c r="U118" s="33">
        <f>_xlfn.XLOOKUP($B118,contract[Social Value Measures],contract[Units])</f>
        <v>0</v>
      </c>
      <c r="V118" s="48">
        <f>_xlfn.XLOOKUP($B118,contract[Social Value Measures],contract[Social value proxy 
£])</f>
        <v>0</v>
      </c>
      <c r="W118" s="33">
        <f>_xlfn.XLOOKUP($B118,contract[Social Value Measures],contract[Theme])</f>
        <v>0</v>
      </c>
      <c r="X118" s="33">
        <f>_xlfn.XLOOKUP($B118,contract[Social Value Measures],contract[Outcome])</f>
        <v>0</v>
      </c>
      <c r="Y118" s="33">
        <f>_xlfn.XLOOKUP($B118,contract[Social Value Measures],contract[Reference])</f>
        <v>0</v>
      </c>
      <c r="Z118" s="33" t="str">
        <f>IF($B118="","",_xlfn.XLOOKUP($B118,contract[Social Value Measures],contract[Milestones / Comments],""))</f>
        <v/>
      </c>
      <c r="AA118" s="48">
        <f>_xlfn.XLOOKUP($B118,contract[Social Value Measures],contract[Social value proxy 
£ committed])</f>
        <v>0</v>
      </c>
      <c r="AB118" s="50">
        <f t="shared" si="20"/>
        <v>0</v>
      </c>
      <c r="AC118" s="50">
        <f t="shared" si="21"/>
        <v>0</v>
      </c>
      <c r="AD118" s="50">
        <f t="shared" si="22"/>
        <v>0</v>
      </c>
      <c r="AE118" s="50">
        <f t="shared" si="23"/>
        <v>0</v>
      </c>
      <c r="AF118" s="50">
        <f t="shared" si="24"/>
        <v>0</v>
      </c>
      <c r="AG118" s="50">
        <f t="shared" si="25"/>
        <v>0</v>
      </c>
      <c r="AH118" s="50">
        <f t="shared" si="26"/>
        <v>0</v>
      </c>
      <c r="AI118" s="50">
        <f t="shared" si="27"/>
        <v>0</v>
      </c>
      <c r="AJ118" s="50">
        <f t="shared" si="28"/>
        <v>0</v>
      </c>
      <c r="AK118" s="50">
        <f t="shared" si="29"/>
        <v>0</v>
      </c>
      <c r="AL118" s="50">
        <f t="shared" si="30"/>
        <v>0</v>
      </c>
      <c r="AM118" s="50">
        <f t="shared" si="31"/>
        <v>0</v>
      </c>
      <c r="AN118" s="50">
        <f t="shared" si="32"/>
        <v>0</v>
      </c>
      <c r="AO118" s="50" t="b">
        <f t="shared" si="33"/>
        <v>0</v>
      </c>
    </row>
    <row r="119" spans="2:41">
      <c r="B119" s="93"/>
      <c r="C119" s="33">
        <f>_xlfn.XLOOKUP($B119,contract[Social Value Measures],contract[Reporting Frequency])</f>
        <v>0</v>
      </c>
      <c r="D119" s="33" t="str">
        <f>IF($B119="","",_xlfn.XLOOKUP($B119,contract[Social Value Measures],contract[Total Supplier Commitment (Units)],""))</f>
        <v/>
      </c>
      <c r="E119" s="46" t="str">
        <f t="shared" si="18"/>
        <v/>
      </c>
      <c r="F119" s="47" t="str">
        <f t="shared" si="19"/>
        <v/>
      </c>
      <c r="G119" s="48" t="str">
        <f>IFERROR(_xlfn.XLOOKUP($B119,contract[Social Value Measures],contract[Social value proxy 
£])*E119,"")</f>
        <v/>
      </c>
      <c r="H119" s="49"/>
      <c r="I119" s="49"/>
      <c r="J119" s="49"/>
      <c r="K119" s="49"/>
      <c r="L119" s="49"/>
      <c r="M119" s="49"/>
      <c r="N119" s="49"/>
      <c r="O119" s="49"/>
      <c r="P119" s="49"/>
      <c r="Q119" s="49"/>
      <c r="R119" s="49"/>
      <c r="S119" s="49"/>
      <c r="T119" s="49"/>
      <c r="U119" s="33">
        <f>_xlfn.XLOOKUP($B119,contract[Social Value Measures],contract[Units])</f>
        <v>0</v>
      </c>
      <c r="V119" s="48">
        <f>_xlfn.XLOOKUP($B119,contract[Social Value Measures],contract[Social value proxy 
£])</f>
        <v>0</v>
      </c>
      <c r="W119" s="33">
        <f>_xlfn.XLOOKUP($B119,contract[Social Value Measures],contract[Theme])</f>
        <v>0</v>
      </c>
      <c r="X119" s="33">
        <f>_xlfn.XLOOKUP($B119,contract[Social Value Measures],contract[Outcome])</f>
        <v>0</v>
      </c>
      <c r="Y119" s="33">
        <f>_xlfn.XLOOKUP($B119,contract[Social Value Measures],contract[Reference])</f>
        <v>0</v>
      </c>
      <c r="Z119" s="33" t="str">
        <f>IF($B119="","",_xlfn.XLOOKUP($B119,contract[Social Value Measures],contract[Milestones / Comments],""))</f>
        <v/>
      </c>
      <c r="AA119" s="48">
        <f>_xlfn.XLOOKUP($B119,contract[Social Value Measures],contract[Social value proxy 
£ committed])</f>
        <v>0</v>
      </c>
      <c r="AB119" s="50">
        <f t="shared" si="20"/>
        <v>0</v>
      </c>
      <c r="AC119" s="50">
        <f t="shared" si="21"/>
        <v>0</v>
      </c>
      <c r="AD119" s="50">
        <f t="shared" si="22"/>
        <v>0</v>
      </c>
      <c r="AE119" s="50">
        <f t="shared" si="23"/>
        <v>0</v>
      </c>
      <c r="AF119" s="50">
        <f t="shared" si="24"/>
        <v>0</v>
      </c>
      <c r="AG119" s="50">
        <f t="shared" si="25"/>
        <v>0</v>
      </c>
      <c r="AH119" s="50">
        <f t="shared" si="26"/>
        <v>0</v>
      </c>
      <c r="AI119" s="50">
        <f t="shared" si="27"/>
        <v>0</v>
      </c>
      <c r="AJ119" s="50">
        <f t="shared" si="28"/>
        <v>0</v>
      </c>
      <c r="AK119" s="50">
        <f t="shared" si="29"/>
        <v>0</v>
      </c>
      <c r="AL119" s="50">
        <f t="shared" si="30"/>
        <v>0</v>
      </c>
      <c r="AM119" s="50">
        <f t="shared" si="31"/>
        <v>0</v>
      </c>
      <c r="AN119" s="50">
        <f t="shared" si="32"/>
        <v>0</v>
      </c>
      <c r="AO119" s="50" t="b">
        <f t="shared" si="33"/>
        <v>0</v>
      </c>
    </row>
    <row r="120" spans="2:41">
      <c r="B120" s="93"/>
      <c r="C120" s="33">
        <f>_xlfn.XLOOKUP($B120,contract[Social Value Measures],contract[Reporting Frequency])</f>
        <v>0</v>
      </c>
      <c r="D120" s="33" t="str">
        <f>IF($B120="","",_xlfn.XLOOKUP($B120,contract[Social Value Measures],contract[Total Supplier Commitment (Units)],""))</f>
        <v/>
      </c>
      <c r="E120" s="46" t="str">
        <f t="shared" si="18"/>
        <v/>
      </c>
      <c r="F120" s="47" t="str">
        <f t="shared" si="19"/>
        <v/>
      </c>
      <c r="G120" s="48" t="str">
        <f>IFERROR(_xlfn.XLOOKUP($B120,contract[Social Value Measures],contract[Social value proxy 
£])*E120,"")</f>
        <v/>
      </c>
      <c r="H120" s="49"/>
      <c r="I120" s="49"/>
      <c r="J120" s="49"/>
      <c r="K120" s="49"/>
      <c r="L120" s="49"/>
      <c r="M120" s="49"/>
      <c r="N120" s="49"/>
      <c r="O120" s="49"/>
      <c r="P120" s="49"/>
      <c r="Q120" s="49"/>
      <c r="R120" s="49"/>
      <c r="S120" s="49"/>
      <c r="T120" s="49"/>
      <c r="U120" s="33">
        <f>_xlfn.XLOOKUP($B120,contract[Social Value Measures],contract[Units])</f>
        <v>0</v>
      </c>
      <c r="V120" s="48">
        <f>_xlfn.XLOOKUP($B120,contract[Social Value Measures],contract[Social value proxy 
£])</f>
        <v>0</v>
      </c>
      <c r="W120" s="33">
        <f>_xlfn.XLOOKUP($B120,contract[Social Value Measures],contract[Theme])</f>
        <v>0</v>
      </c>
      <c r="X120" s="33">
        <f>_xlfn.XLOOKUP($B120,contract[Social Value Measures],contract[Outcome])</f>
        <v>0</v>
      </c>
      <c r="Y120" s="33">
        <f>_xlfn.XLOOKUP($B120,contract[Social Value Measures],contract[Reference])</f>
        <v>0</v>
      </c>
      <c r="Z120" s="33" t="str">
        <f>IF($B120="","",_xlfn.XLOOKUP($B120,contract[Social Value Measures],contract[Milestones / Comments],""))</f>
        <v/>
      </c>
      <c r="AA120" s="48">
        <f>_xlfn.XLOOKUP($B120,contract[Social Value Measures],contract[Social value proxy 
£ committed])</f>
        <v>0</v>
      </c>
      <c r="AB120" s="50">
        <f t="shared" si="20"/>
        <v>0</v>
      </c>
      <c r="AC120" s="50">
        <f t="shared" si="21"/>
        <v>0</v>
      </c>
      <c r="AD120" s="50">
        <f t="shared" si="22"/>
        <v>0</v>
      </c>
      <c r="AE120" s="50">
        <f t="shared" si="23"/>
        <v>0</v>
      </c>
      <c r="AF120" s="50">
        <f t="shared" si="24"/>
        <v>0</v>
      </c>
      <c r="AG120" s="50">
        <f t="shared" si="25"/>
        <v>0</v>
      </c>
      <c r="AH120" s="50">
        <f t="shared" si="26"/>
        <v>0</v>
      </c>
      <c r="AI120" s="50">
        <f t="shared" si="27"/>
        <v>0</v>
      </c>
      <c r="AJ120" s="50">
        <f t="shared" si="28"/>
        <v>0</v>
      </c>
      <c r="AK120" s="50">
        <f t="shared" si="29"/>
        <v>0</v>
      </c>
      <c r="AL120" s="50">
        <f t="shared" si="30"/>
        <v>0</v>
      </c>
      <c r="AM120" s="50">
        <f t="shared" si="31"/>
        <v>0</v>
      </c>
      <c r="AN120" s="50">
        <f t="shared" si="32"/>
        <v>0</v>
      </c>
      <c r="AO120" s="50" t="b">
        <f t="shared" si="33"/>
        <v>0</v>
      </c>
    </row>
    <row r="121" spans="2:41">
      <c r="B121" s="93"/>
      <c r="C121" s="33">
        <f>_xlfn.XLOOKUP($B121,contract[Social Value Measures],contract[Reporting Frequency])</f>
        <v>0</v>
      </c>
      <c r="D121" s="33" t="str">
        <f>IF($B121="","",_xlfn.XLOOKUP($B121,contract[Social Value Measures],contract[Total Supplier Commitment (Units)],""))</f>
        <v/>
      </c>
      <c r="E121" s="46" t="str">
        <f t="shared" si="18"/>
        <v/>
      </c>
      <c r="F121" s="47" t="str">
        <f t="shared" si="19"/>
        <v/>
      </c>
      <c r="G121" s="48" t="str">
        <f>IFERROR(_xlfn.XLOOKUP($B121,contract[Social Value Measures],contract[Social value proxy 
£])*E121,"")</f>
        <v/>
      </c>
      <c r="H121" s="49"/>
      <c r="I121" s="49"/>
      <c r="J121" s="49"/>
      <c r="K121" s="49"/>
      <c r="L121" s="49"/>
      <c r="M121" s="49"/>
      <c r="N121" s="49"/>
      <c r="O121" s="49"/>
      <c r="P121" s="49"/>
      <c r="Q121" s="49"/>
      <c r="R121" s="49"/>
      <c r="S121" s="49"/>
      <c r="T121" s="49"/>
      <c r="U121" s="33">
        <f>_xlfn.XLOOKUP($B121,contract[Social Value Measures],contract[Units])</f>
        <v>0</v>
      </c>
      <c r="V121" s="48">
        <f>_xlfn.XLOOKUP($B121,contract[Social Value Measures],contract[Social value proxy 
£])</f>
        <v>0</v>
      </c>
      <c r="W121" s="33">
        <f>_xlfn.XLOOKUP($B121,contract[Social Value Measures],contract[Theme])</f>
        <v>0</v>
      </c>
      <c r="X121" s="33">
        <f>_xlfn.XLOOKUP($B121,contract[Social Value Measures],contract[Outcome])</f>
        <v>0</v>
      </c>
      <c r="Y121" s="33">
        <f>_xlfn.XLOOKUP($B121,contract[Social Value Measures],contract[Reference])</f>
        <v>0</v>
      </c>
      <c r="Z121" s="33" t="str">
        <f>IF($B121="","",_xlfn.XLOOKUP($B121,contract[Social Value Measures],contract[Milestones / Comments],""))</f>
        <v/>
      </c>
      <c r="AA121" s="48">
        <f>_xlfn.XLOOKUP($B121,contract[Social Value Measures],contract[Social value proxy 
£ committed])</f>
        <v>0</v>
      </c>
      <c r="AB121" s="50">
        <f t="shared" si="20"/>
        <v>0</v>
      </c>
      <c r="AC121" s="50">
        <f t="shared" si="21"/>
        <v>0</v>
      </c>
      <c r="AD121" s="50">
        <f t="shared" si="22"/>
        <v>0</v>
      </c>
      <c r="AE121" s="50">
        <f t="shared" si="23"/>
        <v>0</v>
      </c>
      <c r="AF121" s="50">
        <f t="shared" si="24"/>
        <v>0</v>
      </c>
      <c r="AG121" s="50">
        <f t="shared" si="25"/>
        <v>0</v>
      </c>
      <c r="AH121" s="50">
        <f t="shared" si="26"/>
        <v>0</v>
      </c>
      <c r="AI121" s="50">
        <f t="shared" si="27"/>
        <v>0</v>
      </c>
      <c r="AJ121" s="50">
        <f t="shared" si="28"/>
        <v>0</v>
      </c>
      <c r="AK121" s="50">
        <f t="shared" si="29"/>
        <v>0</v>
      </c>
      <c r="AL121" s="50">
        <f t="shared" si="30"/>
        <v>0</v>
      </c>
      <c r="AM121" s="50">
        <f t="shared" si="31"/>
        <v>0</v>
      </c>
      <c r="AN121" s="50">
        <f t="shared" si="32"/>
        <v>0</v>
      </c>
      <c r="AO121" s="50" t="b">
        <f t="shared" si="33"/>
        <v>0</v>
      </c>
    </row>
    <row r="122" spans="2:41">
      <c r="B122" s="93"/>
      <c r="C122" s="33">
        <f>_xlfn.XLOOKUP($B122,contract[Social Value Measures],contract[Reporting Frequency])</f>
        <v>0</v>
      </c>
      <c r="D122" s="33" t="str">
        <f>IF($B122="","",_xlfn.XLOOKUP($B122,contract[Social Value Measures],contract[Total Supplier Commitment (Units)],""))</f>
        <v/>
      </c>
      <c r="E122" s="46" t="str">
        <f t="shared" si="18"/>
        <v/>
      </c>
      <c r="F122" s="47" t="str">
        <f t="shared" si="19"/>
        <v/>
      </c>
      <c r="G122" s="48" t="str">
        <f>IFERROR(_xlfn.XLOOKUP($B122,contract[Social Value Measures],contract[Social value proxy 
£])*E122,"")</f>
        <v/>
      </c>
      <c r="H122" s="49"/>
      <c r="I122" s="49"/>
      <c r="J122" s="49"/>
      <c r="K122" s="49"/>
      <c r="L122" s="49"/>
      <c r="M122" s="49"/>
      <c r="N122" s="49"/>
      <c r="O122" s="49"/>
      <c r="P122" s="49"/>
      <c r="Q122" s="49"/>
      <c r="R122" s="49"/>
      <c r="S122" s="49"/>
      <c r="T122" s="49"/>
      <c r="U122" s="33">
        <f>_xlfn.XLOOKUP($B122,contract[Social Value Measures],contract[Units])</f>
        <v>0</v>
      </c>
      <c r="V122" s="48">
        <f>_xlfn.XLOOKUP($B122,contract[Social Value Measures],contract[Social value proxy 
£])</f>
        <v>0</v>
      </c>
      <c r="W122" s="33">
        <f>_xlfn.XLOOKUP($B122,contract[Social Value Measures],contract[Theme])</f>
        <v>0</v>
      </c>
      <c r="X122" s="33">
        <f>_xlfn.XLOOKUP($B122,contract[Social Value Measures],contract[Outcome])</f>
        <v>0</v>
      </c>
      <c r="Y122" s="33">
        <f>_xlfn.XLOOKUP($B122,contract[Social Value Measures],contract[Reference])</f>
        <v>0</v>
      </c>
      <c r="Z122" s="33" t="str">
        <f>IF($B122="","",_xlfn.XLOOKUP($B122,contract[Social Value Measures],contract[Milestones / Comments],""))</f>
        <v/>
      </c>
      <c r="AA122" s="48">
        <f>_xlfn.XLOOKUP($B122,contract[Social Value Measures],contract[Social value proxy 
£ committed])</f>
        <v>0</v>
      </c>
      <c r="AB122" s="50">
        <f t="shared" si="20"/>
        <v>0</v>
      </c>
      <c r="AC122" s="50">
        <f t="shared" si="21"/>
        <v>0</v>
      </c>
      <c r="AD122" s="50">
        <f t="shared" si="22"/>
        <v>0</v>
      </c>
      <c r="AE122" s="50">
        <f t="shared" si="23"/>
        <v>0</v>
      </c>
      <c r="AF122" s="50">
        <f t="shared" si="24"/>
        <v>0</v>
      </c>
      <c r="AG122" s="50">
        <f t="shared" si="25"/>
        <v>0</v>
      </c>
      <c r="AH122" s="50">
        <f t="shared" si="26"/>
        <v>0</v>
      </c>
      <c r="AI122" s="50">
        <f t="shared" si="27"/>
        <v>0</v>
      </c>
      <c r="AJ122" s="50">
        <f t="shared" si="28"/>
        <v>0</v>
      </c>
      <c r="AK122" s="50">
        <f t="shared" si="29"/>
        <v>0</v>
      </c>
      <c r="AL122" s="50">
        <f t="shared" si="30"/>
        <v>0</v>
      </c>
      <c r="AM122" s="50">
        <f t="shared" si="31"/>
        <v>0</v>
      </c>
      <c r="AN122" s="50">
        <f t="shared" si="32"/>
        <v>0</v>
      </c>
      <c r="AO122" s="50" t="b">
        <f t="shared" si="33"/>
        <v>0</v>
      </c>
    </row>
    <row r="123" spans="2:41">
      <c r="B123" s="93"/>
      <c r="C123" s="33">
        <f>_xlfn.XLOOKUP($B123,contract[Social Value Measures],contract[Reporting Frequency])</f>
        <v>0</v>
      </c>
      <c r="D123" s="33" t="str">
        <f>IF($B123="","",_xlfn.XLOOKUP($B123,contract[Social Value Measures],contract[Total Supplier Commitment (Units)],""))</f>
        <v/>
      </c>
      <c r="E123" s="46" t="str">
        <f t="shared" si="18"/>
        <v/>
      </c>
      <c r="F123" s="47" t="str">
        <f t="shared" si="19"/>
        <v/>
      </c>
      <c r="G123" s="48" t="str">
        <f>IFERROR(_xlfn.XLOOKUP($B123,contract[Social Value Measures],contract[Social value proxy 
£])*E123,"")</f>
        <v/>
      </c>
      <c r="H123" s="49"/>
      <c r="I123" s="49"/>
      <c r="J123" s="49"/>
      <c r="K123" s="49"/>
      <c r="L123" s="49"/>
      <c r="M123" s="49"/>
      <c r="N123" s="49"/>
      <c r="O123" s="49"/>
      <c r="P123" s="49"/>
      <c r="Q123" s="49"/>
      <c r="R123" s="49"/>
      <c r="S123" s="49"/>
      <c r="T123" s="49"/>
      <c r="U123" s="33">
        <f>_xlfn.XLOOKUP($B123,contract[Social Value Measures],contract[Units])</f>
        <v>0</v>
      </c>
      <c r="V123" s="48">
        <f>_xlfn.XLOOKUP($B123,contract[Social Value Measures],contract[Social value proxy 
£])</f>
        <v>0</v>
      </c>
      <c r="W123" s="33">
        <f>_xlfn.XLOOKUP($B123,contract[Social Value Measures],contract[Theme])</f>
        <v>0</v>
      </c>
      <c r="X123" s="33">
        <f>_xlfn.XLOOKUP($B123,contract[Social Value Measures],contract[Outcome])</f>
        <v>0</v>
      </c>
      <c r="Y123" s="33">
        <f>_xlfn.XLOOKUP($B123,contract[Social Value Measures],contract[Reference])</f>
        <v>0</v>
      </c>
      <c r="Z123" s="33" t="str">
        <f>IF($B123="","",_xlfn.XLOOKUP($B123,contract[Social Value Measures],contract[Milestones / Comments],""))</f>
        <v/>
      </c>
      <c r="AA123" s="48">
        <f>_xlfn.XLOOKUP($B123,contract[Social Value Measures],contract[Social value proxy 
£ committed])</f>
        <v>0</v>
      </c>
      <c r="AB123" s="50">
        <f t="shared" si="20"/>
        <v>0</v>
      </c>
      <c r="AC123" s="50">
        <f t="shared" si="21"/>
        <v>0</v>
      </c>
      <c r="AD123" s="50">
        <f t="shared" si="22"/>
        <v>0</v>
      </c>
      <c r="AE123" s="50">
        <f t="shared" si="23"/>
        <v>0</v>
      </c>
      <c r="AF123" s="50">
        <f t="shared" si="24"/>
        <v>0</v>
      </c>
      <c r="AG123" s="50">
        <f t="shared" si="25"/>
        <v>0</v>
      </c>
      <c r="AH123" s="50">
        <f t="shared" si="26"/>
        <v>0</v>
      </c>
      <c r="AI123" s="50">
        <f t="shared" si="27"/>
        <v>0</v>
      </c>
      <c r="AJ123" s="50">
        <f t="shared" si="28"/>
        <v>0</v>
      </c>
      <c r="AK123" s="50">
        <f t="shared" si="29"/>
        <v>0</v>
      </c>
      <c r="AL123" s="50">
        <f t="shared" si="30"/>
        <v>0</v>
      </c>
      <c r="AM123" s="50">
        <f t="shared" si="31"/>
        <v>0</v>
      </c>
      <c r="AN123" s="50">
        <f t="shared" si="32"/>
        <v>0</v>
      </c>
      <c r="AO123" s="50" t="b">
        <f t="shared" si="33"/>
        <v>0</v>
      </c>
    </row>
    <row r="124" spans="2:41">
      <c r="B124" s="93"/>
      <c r="C124" s="33">
        <f>_xlfn.XLOOKUP($B124,contract[Social Value Measures],contract[Reporting Frequency])</f>
        <v>0</v>
      </c>
      <c r="D124" s="33" t="str">
        <f>IF($B124="","",_xlfn.XLOOKUP($B124,contract[Social Value Measures],contract[Total Supplier Commitment (Units)],""))</f>
        <v/>
      </c>
      <c r="E124" s="46" t="str">
        <f t="shared" si="18"/>
        <v/>
      </c>
      <c r="F124" s="47" t="str">
        <f t="shared" si="19"/>
        <v/>
      </c>
      <c r="G124" s="48" t="str">
        <f>IFERROR(_xlfn.XLOOKUP($B124,contract[Social Value Measures],contract[Social value proxy 
£])*E124,"")</f>
        <v/>
      </c>
      <c r="H124" s="49"/>
      <c r="I124" s="49"/>
      <c r="J124" s="49"/>
      <c r="K124" s="49"/>
      <c r="L124" s="49"/>
      <c r="M124" s="49"/>
      <c r="N124" s="49"/>
      <c r="O124" s="49"/>
      <c r="P124" s="49"/>
      <c r="Q124" s="49"/>
      <c r="R124" s="49"/>
      <c r="S124" s="49"/>
      <c r="T124" s="49"/>
      <c r="U124" s="33">
        <f>_xlfn.XLOOKUP($B124,contract[Social Value Measures],contract[Units])</f>
        <v>0</v>
      </c>
      <c r="V124" s="48">
        <f>_xlfn.XLOOKUP($B124,contract[Social Value Measures],contract[Social value proxy 
£])</f>
        <v>0</v>
      </c>
      <c r="W124" s="33">
        <f>_xlfn.XLOOKUP($B124,contract[Social Value Measures],contract[Theme])</f>
        <v>0</v>
      </c>
      <c r="X124" s="33">
        <f>_xlfn.XLOOKUP($B124,contract[Social Value Measures],contract[Outcome])</f>
        <v>0</v>
      </c>
      <c r="Y124" s="33">
        <f>_xlfn.XLOOKUP($B124,contract[Social Value Measures],contract[Reference])</f>
        <v>0</v>
      </c>
      <c r="Z124" s="33" t="str">
        <f>IF($B124="","",_xlfn.XLOOKUP($B124,contract[Social Value Measures],contract[Milestones / Comments],""))</f>
        <v/>
      </c>
      <c r="AA124" s="48">
        <f>_xlfn.XLOOKUP($B124,contract[Social Value Measures],contract[Social value proxy 
£ committed])</f>
        <v>0</v>
      </c>
      <c r="AB124" s="50">
        <f t="shared" si="20"/>
        <v>0</v>
      </c>
      <c r="AC124" s="50">
        <f t="shared" si="21"/>
        <v>0</v>
      </c>
      <c r="AD124" s="50">
        <f t="shared" si="22"/>
        <v>0</v>
      </c>
      <c r="AE124" s="50">
        <f t="shared" si="23"/>
        <v>0</v>
      </c>
      <c r="AF124" s="50">
        <f t="shared" si="24"/>
        <v>0</v>
      </c>
      <c r="AG124" s="50">
        <f t="shared" si="25"/>
        <v>0</v>
      </c>
      <c r="AH124" s="50">
        <f t="shared" si="26"/>
        <v>0</v>
      </c>
      <c r="AI124" s="50">
        <f t="shared" si="27"/>
        <v>0</v>
      </c>
      <c r="AJ124" s="50">
        <f t="shared" si="28"/>
        <v>0</v>
      </c>
      <c r="AK124" s="50">
        <f t="shared" si="29"/>
        <v>0</v>
      </c>
      <c r="AL124" s="50">
        <f t="shared" si="30"/>
        <v>0</v>
      </c>
      <c r="AM124" s="50">
        <f t="shared" si="31"/>
        <v>0</v>
      </c>
      <c r="AN124" s="50">
        <f t="shared" si="32"/>
        <v>0</v>
      </c>
      <c r="AO124" s="50" t="b">
        <f t="shared" si="33"/>
        <v>0</v>
      </c>
    </row>
    <row r="125" spans="2:41">
      <c r="B125" s="93"/>
      <c r="C125" s="33">
        <f>_xlfn.XLOOKUP($B125,contract[Social Value Measures],contract[Reporting Frequency])</f>
        <v>0</v>
      </c>
      <c r="D125" s="33" t="str">
        <f>IF($B125="","",_xlfn.XLOOKUP($B125,contract[Social Value Measures],contract[Total Supplier Commitment (Units)],""))</f>
        <v/>
      </c>
      <c r="E125" s="46" t="str">
        <f t="shared" si="18"/>
        <v/>
      </c>
      <c r="F125" s="47" t="str">
        <f t="shared" si="19"/>
        <v/>
      </c>
      <c r="G125" s="48" t="str">
        <f>IFERROR(_xlfn.XLOOKUP($B125,contract[Social Value Measures],contract[Social value proxy 
£])*E125,"")</f>
        <v/>
      </c>
      <c r="H125" s="49"/>
      <c r="I125" s="49"/>
      <c r="J125" s="49"/>
      <c r="K125" s="49"/>
      <c r="L125" s="49"/>
      <c r="M125" s="49"/>
      <c r="N125" s="49"/>
      <c r="O125" s="49"/>
      <c r="P125" s="49"/>
      <c r="Q125" s="49"/>
      <c r="R125" s="49"/>
      <c r="S125" s="49"/>
      <c r="T125" s="49"/>
      <c r="U125" s="33">
        <f>_xlfn.XLOOKUP($B125,contract[Social Value Measures],contract[Units])</f>
        <v>0</v>
      </c>
      <c r="V125" s="48">
        <f>_xlfn.XLOOKUP($B125,contract[Social Value Measures],contract[Social value proxy 
£])</f>
        <v>0</v>
      </c>
      <c r="W125" s="33">
        <f>_xlfn.XLOOKUP($B125,contract[Social Value Measures],contract[Theme])</f>
        <v>0</v>
      </c>
      <c r="X125" s="33">
        <f>_xlfn.XLOOKUP($B125,contract[Social Value Measures],contract[Outcome])</f>
        <v>0</v>
      </c>
      <c r="Y125" s="33">
        <f>_xlfn.XLOOKUP($B125,contract[Social Value Measures],contract[Reference])</f>
        <v>0</v>
      </c>
      <c r="Z125" s="33" t="str">
        <f>IF($B125="","",_xlfn.XLOOKUP($B125,contract[Social Value Measures],contract[Milestones / Comments],""))</f>
        <v/>
      </c>
      <c r="AA125" s="48">
        <f>_xlfn.XLOOKUP($B125,contract[Social Value Measures],contract[Social value proxy 
£ committed])</f>
        <v>0</v>
      </c>
      <c r="AB125" s="50">
        <f t="shared" si="20"/>
        <v>0</v>
      </c>
      <c r="AC125" s="50">
        <f t="shared" si="21"/>
        <v>0</v>
      </c>
      <c r="AD125" s="50">
        <f t="shared" si="22"/>
        <v>0</v>
      </c>
      <c r="AE125" s="50">
        <f t="shared" si="23"/>
        <v>0</v>
      </c>
      <c r="AF125" s="50">
        <f t="shared" si="24"/>
        <v>0</v>
      </c>
      <c r="AG125" s="50">
        <f t="shared" si="25"/>
        <v>0</v>
      </c>
      <c r="AH125" s="50">
        <f t="shared" si="26"/>
        <v>0</v>
      </c>
      <c r="AI125" s="50">
        <f t="shared" si="27"/>
        <v>0</v>
      </c>
      <c r="AJ125" s="50">
        <f t="shared" si="28"/>
        <v>0</v>
      </c>
      <c r="AK125" s="50">
        <f t="shared" si="29"/>
        <v>0</v>
      </c>
      <c r="AL125" s="50">
        <f t="shared" si="30"/>
        <v>0</v>
      </c>
      <c r="AM125" s="50">
        <f t="shared" si="31"/>
        <v>0</v>
      </c>
      <c r="AN125" s="50">
        <f t="shared" si="32"/>
        <v>0</v>
      </c>
      <c r="AO125" s="50" t="b">
        <f t="shared" si="33"/>
        <v>0</v>
      </c>
    </row>
    <row r="126" spans="2:41">
      <c r="B126" s="93"/>
      <c r="C126" s="33">
        <f>_xlfn.XLOOKUP($B126,contract[Social Value Measures],contract[Reporting Frequency])</f>
        <v>0</v>
      </c>
      <c r="D126" s="33" t="str">
        <f>IF($B126="","",_xlfn.XLOOKUP($B126,contract[Social Value Measures],contract[Total Supplier Commitment (Units)],""))</f>
        <v/>
      </c>
      <c r="E126" s="46" t="str">
        <f t="shared" si="18"/>
        <v/>
      </c>
      <c r="F126" s="47" t="str">
        <f t="shared" si="19"/>
        <v/>
      </c>
      <c r="G126" s="48" t="str">
        <f>IFERROR(_xlfn.XLOOKUP($B126,contract[Social Value Measures],contract[Social value proxy 
£])*E126,"")</f>
        <v/>
      </c>
      <c r="H126" s="49"/>
      <c r="I126" s="49"/>
      <c r="J126" s="49"/>
      <c r="K126" s="49"/>
      <c r="L126" s="49"/>
      <c r="M126" s="49"/>
      <c r="N126" s="49"/>
      <c r="O126" s="49"/>
      <c r="P126" s="49"/>
      <c r="Q126" s="49"/>
      <c r="R126" s="49"/>
      <c r="S126" s="49"/>
      <c r="T126" s="49"/>
      <c r="U126" s="33">
        <f>_xlfn.XLOOKUP($B126,contract[Social Value Measures],contract[Units])</f>
        <v>0</v>
      </c>
      <c r="V126" s="48">
        <f>_xlfn.XLOOKUP($B126,contract[Social Value Measures],contract[Social value proxy 
£])</f>
        <v>0</v>
      </c>
      <c r="W126" s="33">
        <f>_xlfn.XLOOKUP($B126,contract[Social Value Measures],contract[Theme])</f>
        <v>0</v>
      </c>
      <c r="X126" s="33">
        <f>_xlfn.XLOOKUP($B126,contract[Social Value Measures],contract[Outcome])</f>
        <v>0</v>
      </c>
      <c r="Y126" s="33">
        <f>_xlfn.XLOOKUP($B126,contract[Social Value Measures],contract[Reference])</f>
        <v>0</v>
      </c>
      <c r="Z126" s="33" t="str">
        <f>IF($B126="","",_xlfn.XLOOKUP($B126,contract[Social Value Measures],contract[Milestones / Comments],""))</f>
        <v/>
      </c>
      <c r="AA126" s="48">
        <f>_xlfn.XLOOKUP($B126,contract[Social Value Measures],contract[Social value proxy 
£ committed])</f>
        <v>0</v>
      </c>
      <c r="AB126" s="50">
        <f t="shared" si="20"/>
        <v>0</v>
      </c>
      <c r="AC126" s="50">
        <f t="shared" si="21"/>
        <v>0</v>
      </c>
      <c r="AD126" s="50">
        <f t="shared" si="22"/>
        <v>0</v>
      </c>
      <c r="AE126" s="50">
        <f t="shared" si="23"/>
        <v>0</v>
      </c>
      <c r="AF126" s="50">
        <f t="shared" si="24"/>
        <v>0</v>
      </c>
      <c r="AG126" s="50">
        <f t="shared" si="25"/>
        <v>0</v>
      </c>
      <c r="AH126" s="50">
        <f t="shared" si="26"/>
        <v>0</v>
      </c>
      <c r="AI126" s="50">
        <f t="shared" si="27"/>
        <v>0</v>
      </c>
      <c r="AJ126" s="50">
        <f t="shared" si="28"/>
        <v>0</v>
      </c>
      <c r="AK126" s="50">
        <f t="shared" si="29"/>
        <v>0</v>
      </c>
      <c r="AL126" s="50">
        <f t="shared" si="30"/>
        <v>0</v>
      </c>
      <c r="AM126" s="50">
        <f t="shared" si="31"/>
        <v>0</v>
      </c>
      <c r="AN126" s="50">
        <f t="shared" si="32"/>
        <v>0</v>
      </c>
      <c r="AO126" s="50" t="b">
        <f t="shared" si="33"/>
        <v>0</v>
      </c>
    </row>
    <row r="127" spans="2:41">
      <c r="B127" s="93"/>
      <c r="C127" s="33">
        <f>_xlfn.XLOOKUP($B127,contract[Social Value Measures],contract[Reporting Frequency])</f>
        <v>0</v>
      </c>
      <c r="D127" s="33" t="str">
        <f>IF($B127="","",_xlfn.XLOOKUP($B127,contract[Social Value Measures],contract[Total Supplier Commitment (Units)],""))</f>
        <v/>
      </c>
      <c r="E127" s="46" t="str">
        <f t="shared" si="18"/>
        <v/>
      </c>
      <c r="F127" s="47" t="str">
        <f t="shared" si="19"/>
        <v/>
      </c>
      <c r="G127" s="48" t="str">
        <f>IFERROR(_xlfn.XLOOKUP($B127,contract[Social Value Measures],contract[Social value proxy 
£])*E127,"")</f>
        <v/>
      </c>
      <c r="H127" s="49"/>
      <c r="I127" s="49"/>
      <c r="J127" s="49"/>
      <c r="K127" s="49"/>
      <c r="L127" s="49"/>
      <c r="M127" s="49"/>
      <c r="N127" s="49"/>
      <c r="O127" s="49"/>
      <c r="P127" s="49"/>
      <c r="Q127" s="49"/>
      <c r="R127" s="49"/>
      <c r="S127" s="49"/>
      <c r="T127" s="49"/>
      <c r="U127" s="33">
        <f>_xlfn.XLOOKUP($B127,contract[Social Value Measures],contract[Units])</f>
        <v>0</v>
      </c>
      <c r="V127" s="48">
        <f>_xlfn.XLOOKUP($B127,contract[Social Value Measures],contract[Social value proxy 
£])</f>
        <v>0</v>
      </c>
      <c r="W127" s="33">
        <f>_xlfn.XLOOKUP($B127,contract[Social Value Measures],contract[Theme])</f>
        <v>0</v>
      </c>
      <c r="X127" s="33">
        <f>_xlfn.XLOOKUP($B127,contract[Social Value Measures],contract[Outcome])</f>
        <v>0</v>
      </c>
      <c r="Y127" s="33">
        <f>_xlfn.XLOOKUP($B127,contract[Social Value Measures],contract[Reference])</f>
        <v>0</v>
      </c>
      <c r="Z127" s="33" t="str">
        <f>IF($B127="","",_xlfn.XLOOKUP($B127,contract[Social Value Measures],contract[Milestones / Comments],""))</f>
        <v/>
      </c>
      <c r="AA127" s="48">
        <f>_xlfn.XLOOKUP($B127,contract[Social Value Measures],contract[Social value proxy 
£ committed])</f>
        <v>0</v>
      </c>
      <c r="AB127" s="50">
        <f t="shared" si="20"/>
        <v>0</v>
      </c>
      <c r="AC127" s="50">
        <f t="shared" si="21"/>
        <v>0</v>
      </c>
      <c r="AD127" s="50">
        <f t="shared" si="22"/>
        <v>0</v>
      </c>
      <c r="AE127" s="50">
        <f t="shared" si="23"/>
        <v>0</v>
      </c>
      <c r="AF127" s="50">
        <f t="shared" si="24"/>
        <v>0</v>
      </c>
      <c r="AG127" s="50">
        <f t="shared" si="25"/>
        <v>0</v>
      </c>
      <c r="AH127" s="50">
        <f t="shared" si="26"/>
        <v>0</v>
      </c>
      <c r="AI127" s="50">
        <f t="shared" si="27"/>
        <v>0</v>
      </c>
      <c r="AJ127" s="50">
        <f t="shared" si="28"/>
        <v>0</v>
      </c>
      <c r="AK127" s="50">
        <f t="shared" si="29"/>
        <v>0</v>
      </c>
      <c r="AL127" s="50">
        <f t="shared" si="30"/>
        <v>0</v>
      </c>
      <c r="AM127" s="50">
        <f t="shared" si="31"/>
        <v>0</v>
      </c>
      <c r="AN127" s="50">
        <f t="shared" si="32"/>
        <v>0</v>
      </c>
      <c r="AO127" s="50" t="b">
        <f t="shared" si="33"/>
        <v>0</v>
      </c>
    </row>
    <row r="128" spans="2:41">
      <c r="B128" s="93"/>
      <c r="C128" s="33">
        <f>_xlfn.XLOOKUP($B128,contract[Social Value Measures],contract[Reporting Frequency])</f>
        <v>0</v>
      </c>
      <c r="D128" s="33" t="str">
        <f>IF($B128="","",_xlfn.XLOOKUP($B128,contract[Social Value Measures],contract[Total Supplier Commitment (Units)],""))</f>
        <v/>
      </c>
      <c r="E128" s="46" t="str">
        <f t="shared" si="18"/>
        <v/>
      </c>
      <c r="F128" s="47" t="str">
        <f t="shared" si="19"/>
        <v/>
      </c>
      <c r="G128" s="48" t="str">
        <f>IFERROR(_xlfn.XLOOKUP($B128,contract[Social Value Measures],contract[Social value proxy 
£])*E128,"")</f>
        <v/>
      </c>
      <c r="H128" s="49"/>
      <c r="I128" s="49"/>
      <c r="J128" s="49"/>
      <c r="K128" s="49"/>
      <c r="L128" s="49"/>
      <c r="M128" s="49"/>
      <c r="N128" s="49"/>
      <c r="O128" s="49"/>
      <c r="P128" s="49"/>
      <c r="Q128" s="49"/>
      <c r="R128" s="49"/>
      <c r="S128" s="49"/>
      <c r="T128" s="49"/>
      <c r="U128" s="33">
        <f>_xlfn.XLOOKUP($B128,contract[Social Value Measures],contract[Units])</f>
        <v>0</v>
      </c>
      <c r="V128" s="48">
        <f>_xlfn.XLOOKUP($B128,contract[Social Value Measures],contract[Social value proxy 
£])</f>
        <v>0</v>
      </c>
      <c r="W128" s="33">
        <f>_xlfn.XLOOKUP($B128,contract[Social Value Measures],contract[Theme])</f>
        <v>0</v>
      </c>
      <c r="X128" s="33">
        <f>_xlfn.XLOOKUP($B128,contract[Social Value Measures],contract[Outcome])</f>
        <v>0</v>
      </c>
      <c r="Y128" s="33">
        <f>_xlfn.XLOOKUP($B128,contract[Social Value Measures],contract[Reference])</f>
        <v>0</v>
      </c>
      <c r="Z128" s="33" t="str">
        <f>IF($B128="","",_xlfn.XLOOKUP($B128,contract[Social Value Measures],contract[Milestones / Comments],""))</f>
        <v/>
      </c>
      <c r="AA128" s="48">
        <f>_xlfn.XLOOKUP($B128,contract[Social Value Measures],contract[Social value proxy 
£ committed])</f>
        <v>0</v>
      </c>
      <c r="AB128" s="50">
        <f t="shared" si="20"/>
        <v>0</v>
      </c>
      <c r="AC128" s="50">
        <f t="shared" si="21"/>
        <v>0</v>
      </c>
      <c r="AD128" s="50">
        <f t="shared" si="22"/>
        <v>0</v>
      </c>
      <c r="AE128" s="50">
        <f t="shared" si="23"/>
        <v>0</v>
      </c>
      <c r="AF128" s="50">
        <f t="shared" si="24"/>
        <v>0</v>
      </c>
      <c r="AG128" s="50">
        <f t="shared" si="25"/>
        <v>0</v>
      </c>
      <c r="AH128" s="50">
        <f t="shared" si="26"/>
        <v>0</v>
      </c>
      <c r="AI128" s="50">
        <f t="shared" si="27"/>
        <v>0</v>
      </c>
      <c r="AJ128" s="50">
        <f t="shared" si="28"/>
        <v>0</v>
      </c>
      <c r="AK128" s="50">
        <f t="shared" si="29"/>
        <v>0</v>
      </c>
      <c r="AL128" s="50">
        <f t="shared" si="30"/>
        <v>0</v>
      </c>
      <c r="AM128" s="50">
        <f t="shared" si="31"/>
        <v>0</v>
      </c>
      <c r="AN128" s="50">
        <f t="shared" si="32"/>
        <v>0</v>
      </c>
      <c r="AO128" s="50" t="b">
        <f t="shared" si="33"/>
        <v>0</v>
      </c>
    </row>
    <row r="129" spans="2:41">
      <c r="B129" s="93"/>
      <c r="C129" s="33">
        <f>_xlfn.XLOOKUP($B129,contract[Social Value Measures],contract[Reporting Frequency])</f>
        <v>0</v>
      </c>
      <c r="D129" s="33" t="str">
        <f>IF($B129="","",_xlfn.XLOOKUP($B129,contract[Social Value Measures],contract[Total Supplier Commitment (Units)],""))</f>
        <v/>
      </c>
      <c r="E129" s="46" t="str">
        <f t="shared" si="18"/>
        <v/>
      </c>
      <c r="F129" s="47" t="str">
        <f t="shared" si="19"/>
        <v/>
      </c>
      <c r="G129" s="48" t="str">
        <f>IFERROR(_xlfn.XLOOKUP($B129,contract[Social Value Measures],contract[Social value proxy 
£])*E129,"")</f>
        <v/>
      </c>
      <c r="H129" s="49"/>
      <c r="I129" s="49"/>
      <c r="J129" s="49"/>
      <c r="K129" s="49"/>
      <c r="L129" s="49"/>
      <c r="M129" s="49"/>
      <c r="N129" s="49"/>
      <c r="O129" s="49"/>
      <c r="P129" s="49"/>
      <c r="Q129" s="49"/>
      <c r="R129" s="49"/>
      <c r="S129" s="49"/>
      <c r="T129" s="49"/>
      <c r="U129" s="33">
        <f>_xlfn.XLOOKUP($B129,contract[Social Value Measures],contract[Units])</f>
        <v>0</v>
      </c>
      <c r="V129" s="48">
        <f>_xlfn.XLOOKUP($B129,contract[Social Value Measures],contract[Social value proxy 
£])</f>
        <v>0</v>
      </c>
      <c r="W129" s="33">
        <f>_xlfn.XLOOKUP($B129,contract[Social Value Measures],contract[Theme])</f>
        <v>0</v>
      </c>
      <c r="X129" s="33">
        <f>_xlfn.XLOOKUP($B129,contract[Social Value Measures],contract[Outcome])</f>
        <v>0</v>
      </c>
      <c r="Y129" s="33">
        <f>_xlfn.XLOOKUP($B129,contract[Social Value Measures],contract[Reference])</f>
        <v>0</v>
      </c>
      <c r="Z129" s="33" t="str">
        <f>IF($B129="","",_xlfn.XLOOKUP($B129,contract[Social Value Measures],contract[Milestones / Comments],""))</f>
        <v/>
      </c>
      <c r="AA129" s="48">
        <f>_xlfn.XLOOKUP($B129,contract[Social Value Measures],contract[Social value proxy 
£ committed])</f>
        <v>0</v>
      </c>
      <c r="AB129" s="50">
        <f t="shared" si="20"/>
        <v>0</v>
      </c>
      <c r="AC129" s="50">
        <f t="shared" si="21"/>
        <v>0</v>
      </c>
      <c r="AD129" s="50">
        <f t="shared" si="22"/>
        <v>0</v>
      </c>
      <c r="AE129" s="50">
        <f t="shared" si="23"/>
        <v>0</v>
      </c>
      <c r="AF129" s="50">
        <f t="shared" si="24"/>
        <v>0</v>
      </c>
      <c r="AG129" s="50">
        <f t="shared" si="25"/>
        <v>0</v>
      </c>
      <c r="AH129" s="50">
        <f t="shared" si="26"/>
        <v>0</v>
      </c>
      <c r="AI129" s="50">
        <f t="shared" si="27"/>
        <v>0</v>
      </c>
      <c r="AJ129" s="50">
        <f t="shared" si="28"/>
        <v>0</v>
      </c>
      <c r="AK129" s="50">
        <f t="shared" si="29"/>
        <v>0</v>
      </c>
      <c r="AL129" s="50">
        <f t="shared" si="30"/>
        <v>0</v>
      </c>
      <c r="AM129" s="50">
        <f t="shared" si="31"/>
        <v>0</v>
      </c>
      <c r="AN129" s="50">
        <f t="shared" si="32"/>
        <v>0</v>
      </c>
      <c r="AO129" s="50" t="b">
        <f t="shared" si="33"/>
        <v>0</v>
      </c>
    </row>
    <row r="130" spans="2:41">
      <c r="B130" s="93"/>
      <c r="C130" s="33">
        <f>_xlfn.XLOOKUP($B130,contract[Social Value Measures],contract[Reporting Frequency])</f>
        <v>0</v>
      </c>
      <c r="D130" s="33" t="str">
        <f>IF($B130="","",_xlfn.XLOOKUP($B130,contract[Social Value Measures],contract[Total Supplier Commitment (Units)],""))</f>
        <v/>
      </c>
      <c r="E130" s="46" t="str">
        <f t="shared" si="18"/>
        <v/>
      </c>
      <c r="F130" s="47" t="str">
        <f t="shared" si="19"/>
        <v/>
      </c>
      <c r="G130" s="48" t="str">
        <f>IFERROR(_xlfn.XLOOKUP($B130,contract[Social Value Measures],contract[Social value proxy 
£])*E130,"")</f>
        <v/>
      </c>
      <c r="H130" s="49"/>
      <c r="I130" s="49"/>
      <c r="J130" s="49"/>
      <c r="K130" s="49"/>
      <c r="L130" s="49"/>
      <c r="M130" s="49"/>
      <c r="N130" s="49"/>
      <c r="O130" s="49"/>
      <c r="P130" s="49"/>
      <c r="Q130" s="49"/>
      <c r="R130" s="49"/>
      <c r="S130" s="49"/>
      <c r="T130" s="49"/>
      <c r="U130" s="33">
        <f>_xlfn.XLOOKUP($B130,contract[Social Value Measures],contract[Units])</f>
        <v>0</v>
      </c>
      <c r="V130" s="48">
        <f>_xlfn.XLOOKUP($B130,contract[Social Value Measures],contract[Social value proxy 
£])</f>
        <v>0</v>
      </c>
      <c r="W130" s="33">
        <f>_xlfn.XLOOKUP($B130,contract[Social Value Measures],contract[Theme])</f>
        <v>0</v>
      </c>
      <c r="X130" s="33">
        <f>_xlfn.XLOOKUP($B130,contract[Social Value Measures],contract[Outcome])</f>
        <v>0</v>
      </c>
      <c r="Y130" s="33">
        <f>_xlfn.XLOOKUP($B130,contract[Social Value Measures],contract[Reference])</f>
        <v>0</v>
      </c>
      <c r="Z130" s="33" t="str">
        <f>IF($B130="","",_xlfn.XLOOKUP($B130,contract[Social Value Measures],contract[Milestones / Comments],""))</f>
        <v/>
      </c>
      <c r="AA130" s="48">
        <f>_xlfn.XLOOKUP($B130,contract[Social Value Measures],contract[Social value proxy 
£ committed])</f>
        <v>0</v>
      </c>
      <c r="AB130" s="50">
        <f t="shared" si="20"/>
        <v>0</v>
      </c>
      <c r="AC130" s="50">
        <f t="shared" si="21"/>
        <v>0</v>
      </c>
      <c r="AD130" s="50">
        <f t="shared" si="22"/>
        <v>0</v>
      </c>
      <c r="AE130" s="50">
        <f t="shared" si="23"/>
        <v>0</v>
      </c>
      <c r="AF130" s="50">
        <f t="shared" si="24"/>
        <v>0</v>
      </c>
      <c r="AG130" s="50">
        <f t="shared" si="25"/>
        <v>0</v>
      </c>
      <c r="AH130" s="50">
        <f t="shared" si="26"/>
        <v>0</v>
      </c>
      <c r="AI130" s="50">
        <f t="shared" si="27"/>
        <v>0</v>
      </c>
      <c r="AJ130" s="50">
        <f t="shared" si="28"/>
        <v>0</v>
      </c>
      <c r="AK130" s="50">
        <f t="shared" si="29"/>
        <v>0</v>
      </c>
      <c r="AL130" s="50">
        <f t="shared" si="30"/>
        <v>0</v>
      </c>
      <c r="AM130" s="50">
        <f t="shared" si="31"/>
        <v>0</v>
      </c>
      <c r="AN130" s="50">
        <f t="shared" si="32"/>
        <v>0</v>
      </c>
      <c r="AO130" s="50" t="b">
        <f t="shared" si="33"/>
        <v>0</v>
      </c>
    </row>
    <row r="131" spans="2:41">
      <c r="B131" s="93"/>
      <c r="C131" s="33">
        <f>_xlfn.XLOOKUP($B131,contract[Social Value Measures],contract[Reporting Frequency])</f>
        <v>0</v>
      </c>
      <c r="D131" s="33" t="str">
        <f>IF($B131="","",_xlfn.XLOOKUP($B131,contract[Social Value Measures],contract[Total Supplier Commitment (Units)],""))</f>
        <v/>
      </c>
      <c r="E131" s="46" t="str">
        <f t="shared" si="18"/>
        <v/>
      </c>
      <c r="F131" s="47" t="str">
        <f t="shared" si="19"/>
        <v/>
      </c>
      <c r="G131" s="48" t="str">
        <f>IFERROR(_xlfn.XLOOKUP($B131,contract[Social Value Measures],contract[Social value proxy 
£])*E131,"")</f>
        <v/>
      </c>
      <c r="H131" s="49"/>
      <c r="I131" s="49"/>
      <c r="J131" s="49"/>
      <c r="K131" s="49"/>
      <c r="L131" s="49"/>
      <c r="M131" s="49"/>
      <c r="N131" s="49"/>
      <c r="O131" s="49"/>
      <c r="P131" s="49"/>
      <c r="Q131" s="49"/>
      <c r="R131" s="49"/>
      <c r="S131" s="49"/>
      <c r="T131" s="49"/>
      <c r="U131" s="33">
        <f>_xlfn.XLOOKUP($B131,contract[Social Value Measures],contract[Units])</f>
        <v>0</v>
      </c>
      <c r="V131" s="48">
        <f>_xlfn.XLOOKUP($B131,contract[Social Value Measures],contract[Social value proxy 
£])</f>
        <v>0</v>
      </c>
      <c r="W131" s="33">
        <f>_xlfn.XLOOKUP($B131,contract[Social Value Measures],contract[Theme])</f>
        <v>0</v>
      </c>
      <c r="X131" s="33">
        <f>_xlfn.XLOOKUP($B131,contract[Social Value Measures],contract[Outcome])</f>
        <v>0</v>
      </c>
      <c r="Y131" s="33">
        <f>_xlfn.XLOOKUP($B131,contract[Social Value Measures],contract[Reference])</f>
        <v>0</v>
      </c>
      <c r="Z131" s="33" t="str">
        <f>IF($B131="","",_xlfn.XLOOKUP($B131,contract[Social Value Measures],contract[Milestones / Comments],""))</f>
        <v/>
      </c>
      <c r="AA131" s="48">
        <f>_xlfn.XLOOKUP($B131,contract[Social Value Measures],contract[Social value proxy 
£ committed])</f>
        <v>0</v>
      </c>
      <c r="AB131" s="50">
        <f t="shared" si="20"/>
        <v>0</v>
      </c>
      <c r="AC131" s="50">
        <f t="shared" si="21"/>
        <v>0</v>
      </c>
      <c r="AD131" s="50">
        <f t="shared" si="22"/>
        <v>0</v>
      </c>
      <c r="AE131" s="50">
        <f t="shared" si="23"/>
        <v>0</v>
      </c>
      <c r="AF131" s="50">
        <f t="shared" si="24"/>
        <v>0</v>
      </c>
      <c r="AG131" s="50">
        <f t="shared" si="25"/>
        <v>0</v>
      </c>
      <c r="AH131" s="50">
        <f t="shared" si="26"/>
        <v>0</v>
      </c>
      <c r="AI131" s="50">
        <f t="shared" si="27"/>
        <v>0</v>
      </c>
      <c r="AJ131" s="50">
        <f t="shared" si="28"/>
        <v>0</v>
      </c>
      <c r="AK131" s="50">
        <f t="shared" si="29"/>
        <v>0</v>
      </c>
      <c r="AL131" s="50">
        <f t="shared" si="30"/>
        <v>0</v>
      </c>
      <c r="AM131" s="50">
        <f t="shared" si="31"/>
        <v>0</v>
      </c>
      <c r="AN131" s="50">
        <f t="shared" si="32"/>
        <v>0</v>
      </c>
      <c r="AO131" s="50" t="b">
        <f t="shared" si="33"/>
        <v>0</v>
      </c>
    </row>
    <row r="132" spans="2:41">
      <c r="B132" s="93"/>
      <c r="C132" s="33">
        <f>_xlfn.XLOOKUP($B132,contract[Social Value Measures],contract[Reporting Frequency])</f>
        <v>0</v>
      </c>
      <c r="D132" s="33" t="str">
        <f>IF($B132="","",_xlfn.XLOOKUP($B132,contract[Social Value Measures],contract[Total Supplier Commitment (Units)],""))</f>
        <v/>
      </c>
      <c r="E132" s="46" t="str">
        <f t="shared" si="18"/>
        <v/>
      </c>
      <c r="F132" s="47" t="str">
        <f t="shared" si="19"/>
        <v/>
      </c>
      <c r="G132" s="48" t="str">
        <f>IFERROR(_xlfn.XLOOKUP($B132,contract[Social Value Measures],contract[Social value proxy 
£])*E132,"")</f>
        <v/>
      </c>
      <c r="H132" s="49"/>
      <c r="I132" s="49"/>
      <c r="J132" s="49"/>
      <c r="K132" s="49"/>
      <c r="L132" s="49"/>
      <c r="M132" s="49"/>
      <c r="N132" s="49"/>
      <c r="O132" s="49"/>
      <c r="P132" s="49"/>
      <c r="Q132" s="49"/>
      <c r="R132" s="49"/>
      <c r="S132" s="49"/>
      <c r="T132" s="49"/>
      <c r="U132" s="33">
        <f>_xlfn.XLOOKUP($B132,contract[Social Value Measures],contract[Units])</f>
        <v>0</v>
      </c>
      <c r="V132" s="48">
        <f>_xlfn.XLOOKUP($B132,contract[Social Value Measures],contract[Social value proxy 
£])</f>
        <v>0</v>
      </c>
      <c r="W132" s="33">
        <f>_xlfn.XLOOKUP($B132,contract[Social Value Measures],contract[Theme])</f>
        <v>0</v>
      </c>
      <c r="X132" s="33">
        <f>_xlfn.XLOOKUP($B132,contract[Social Value Measures],contract[Outcome])</f>
        <v>0</v>
      </c>
      <c r="Y132" s="33">
        <f>_xlfn.XLOOKUP($B132,contract[Social Value Measures],contract[Reference])</f>
        <v>0</v>
      </c>
      <c r="Z132" s="33" t="str">
        <f>IF($B132="","",_xlfn.XLOOKUP($B132,contract[Social Value Measures],contract[Milestones / Comments],""))</f>
        <v/>
      </c>
      <c r="AA132" s="48">
        <f>_xlfn.XLOOKUP($B132,contract[Social Value Measures],contract[Social value proxy 
£ committed])</f>
        <v>0</v>
      </c>
      <c r="AB132" s="50">
        <f t="shared" si="20"/>
        <v>0</v>
      </c>
      <c r="AC132" s="50">
        <f t="shared" si="21"/>
        <v>0</v>
      </c>
      <c r="AD132" s="50">
        <f t="shared" si="22"/>
        <v>0</v>
      </c>
      <c r="AE132" s="50">
        <f t="shared" si="23"/>
        <v>0</v>
      </c>
      <c r="AF132" s="50">
        <f t="shared" si="24"/>
        <v>0</v>
      </c>
      <c r="AG132" s="50">
        <f t="shared" si="25"/>
        <v>0</v>
      </c>
      <c r="AH132" s="50">
        <f t="shared" si="26"/>
        <v>0</v>
      </c>
      <c r="AI132" s="50">
        <f t="shared" si="27"/>
        <v>0</v>
      </c>
      <c r="AJ132" s="50">
        <f t="shared" si="28"/>
        <v>0</v>
      </c>
      <c r="AK132" s="50">
        <f t="shared" si="29"/>
        <v>0</v>
      </c>
      <c r="AL132" s="50">
        <f t="shared" si="30"/>
        <v>0</v>
      </c>
      <c r="AM132" s="50">
        <f t="shared" si="31"/>
        <v>0</v>
      </c>
      <c r="AN132" s="50">
        <f t="shared" si="32"/>
        <v>0</v>
      </c>
      <c r="AO132" s="50" t="b">
        <f t="shared" si="33"/>
        <v>0</v>
      </c>
    </row>
    <row r="133" spans="2:41">
      <c r="B133" s="93"/>
      <c r="C133" s="33">
        <f>_xlfn.XLOOKUP($B133,contract[Social Value Measures],contract[Reporting Frequency])</f>
        <v>0</v>
      </c>
      <c r="D133" s="33" t="str">
        <f>IF($B133="","",_xlfn.XLOOKUP($B133,contract[Social Value Measures],contract[Total Supplier Commitment (Units)],""))</f>
        <v/>
      </c>
      <c r="E133" s="46" t="str">
        <f t="shared" si="18"/>
        <v/>
      </c>
      <c r="F133" s="47" t="str">
        <f t="shared" si="19"/>
        <v/>
      </c>
      <c r="G133" s="48" t="str">
        <f>IFERROR(_xlfn.XLOOKUP($B133,contract[Social Value Measures],contract[Social value proxy 
£])*E133,"")</f>
        <v/>
      </c>
      <c r="H133" s="49"/>
      <c r="I133" s="49"/>
      <c r="J133" s="49"/>
      <c r="K133" s="49"/>
      <c r="L133" s="49"/>
      <c r="M133" s="49"/>
      <c r="N133" s="49"/>
      <c r="O133" s="49"/>
      <c r="P133" s="49"/>
      <c r="Q133" s="49"/>
      <c r="R133" s="49"/>
      <c r="S133" s="49"/>
      <c r="T133" s="49"/>
      <c r="U133" s="33">
        <f>_xlfn.XLOOKUP($B133,contract[Social Value Measures],contract[Units])</f>
        <v>0</v>
      </c>
      <c r="V133" s="48">
        <f>_xlfn.XLOOKUP($B133,contract[Social Value Measures],contract[Social value proxy 
£])</f>
        <v>0</v>
      </c>
      <c r="W133" s="33">
        <f>_xlfn.XLOOKUP($B133,contract[Social Value Measures],contract[Theme])</f>
        <v>0</v>
      </c>
      <c r="X133" s="33">
        <f>_xlfn.XLOOKUP($B133,contract[Social Value Measures],contract[Outcome])</f>
        <v>0</v>
      </c>
      <c r="Y133" s="33">
        <f>_xlfn.XLOOKUP($B133,contract[Social Value Measures],contract[Reference])</f>
        <v>0</v>
      </c>
      <c r="Z133" s="33" t="str">
        <f>IF($B133="","",_xlfn.XLOOKUP($B133,contract[Social Value Measures],contract[Milestones / Comments],""))</f>
        <v/>
      </c>
      <c r="AA133" s="48">
        <f>_xlfn.XLOOKUP($B133,contract[Social Value Measures],contract[Social value proxy 
£ committed])</f>
        <v>0</v>
      </c>
      <c r="AB133" s="50">
        <f t="shared" si="20"/>
        <v>0</v>
      </c>
      <c r="AC133" s="50">
        <f t="shared" si="21"/>
        <v>0</v>
      </c>
      <c r="AD133" s="50">
        <f t="shared" si="22"/>
        <v>0</v>
      </c>
      <c r="AE133" s="50">
        <f t="shared" si="23"/>
        <v>0</v>
      </c>
      <c r="AF133" s="50">
        <f t="shared" si="24"/>
        <v>0</v>
      </c>
      <c r="AG133" s="50">
        <f t="shared" si="25"/>
        <v>0</v>
      </c>
      <c r="AH133" s="50">
        <f t="shared" si="26"/>
        <v>0</v>
      </c>
      <c r="AI133" s="50">
        <f t="shared" si="27"/>
        <v>0</v>
      </c>
      <c r="AJ133" s="50">
        <f t="shared" si="28"/>
        <v>0</v>
      </c>
      <c r="AK133" s="50">
        <f t="shared" si="29"/>
        <v>0</v>
      </c>
      <c r="AL133" s="50">
        <f t="shared" si="30"/>
        <v>0</v>
      </c>
      <c r="AM133" s="50">
        <f t="shared" si="31"/>
        <v>0</v>
      </c>
      <c r="AN133" s="50">
        <f t="shared" si="32"/>
        <v>0</v>
      </c>
      <c r="AO133" s="50" t="b">
        <f t="shared" si="33"/>
        <v>0</v>
      </c>
    </row>
    <row r="134" spans="2:41">
      <c r="B134" s="93"/>
      <c r="C134" s="33">
        <f>_xlfn.XLOOKUP($B134,contract[Social Value Measures],contract[Reporting Frequency])</f>
        <v>0</v>
      </c>
      <c r="D134" s="33" t="str">
        <f>IF($B134="","",_xlfn.XLOOKUP($B134,contract[Social Value Measures],contract[Total Supplier Commitment (Units)],""))</f>
        <v/>
      </c>
      <c r="E134" s="46" t="str">
        <f t="shared" si="18"/>
        <v/>
      </c>
      <c r="F134" s="47" t="str">
        <f t="shared" si="19"/>
        <v/>
      </c>
      <c r="G134" s="48" t="str">
        <f>IFERROR(_xlfn.XLOOKUP($B134,contract[Social Value Measures],contract[Social value proxy 
£])*E134,"")</f>
        <v/>
      </c>
      <c r="H134" s="49"/>
      <c r="I134" s="49"/>
      <c r="J134" s="49"/>
      <c r="K134" s="49"/>
      <c r="L134" s="49"/>
      <c r="M134" s="49"/>
      <c r="N134" s="49"/>
      <c r="O134" s="49"/>
      <c r="P134" s="49"/>
      <c r="Q134" s="49"/>
      <c r="R134" s="49"/>
      <c r="S134" s="49"/>
      <c r="T134" s="49"/>
      <c r="U134" s="33">
        <f>_xlfn.XLOOKUP($B134,contract[Social Value Measures],contract[Units])</f>
        <v>0</v>
      </c>
      <c r="V134" s="48">
        <f>_xlfn.XLOOKUP($B134,contract[Social Value Measures],contract[Social value proxy 
£])</f>
        <v>0</v>
      </c>
      <c r="W134" s="33">
        <f>_xlfn.XLOOKUP($B134,contract[Social Value Measures],contract[Theme])</f>
        <v>0</v>
      </c>
      <c r="X134" s="33">
        <f>_xlfn.XLOOKUP($B134,contract[Social Value Measures],contract[Outcome])</f>
        <v>0</v>
      </c>
      <c r="Y134" s="33">
        <f>_xlfn.XLOOKUP($B134,contract[Social Value Measures],contract[Reference])</f>
        <v>0</v>
      </c>
      <c r="Z134" s="33" t="str">
        <f>IF($B134="","",_xlfn.XLOOKUP($B134,contract[Social Value Measures],contract[Milestones / Comments],""))</f>
        <v/>
      </c>
      <c r="AA134" s="48">
        <f>_xlfn.XLOOKUP($B134,contract[Social Value Measures],contract[Social value proxy 
£ committed])</f>
        <v>0</v>
      </c>
      <c r="AB134" s="50">
        <f t="shared" si="20"/>
        <v>0</v>
      </c>
      <c r="AC134" s="50">
        <f t="shared" si="21"/>
        <v>0</v>
      </c>
      <c r="AD134" s="50">
        <f t="shared" si="22"/>
        <v>0</v>
      </c>
      <c r="AE134" s="50">
        <f t="shared" si="23"/>
        <v>0</v>
      </c>
      <c r="AF134" s="50">
        <f t="shared" si="24"/>
        <v>0</v>
      </c>
      <c r="AG134" s="50">
        <f t="shared" si="25"/>
        <v>0</v>
      </c>
      <c r="AH134" s="50">
        <f t="shared" si="26"/>
        <v>0</v>
      </c>
      <c r="AI134" s="50">
        <f t="shared" si="27"/>
        <v>0</v>
      </c>
      <c r="AJ134" s="50">
        <f t="shared" si="28"/>
        <v>0</v>
      </c>
      <c r="AK134" s="50">
        <f t="shared" si="29"/>
        <v>0</v>
      </c>
      <c r="AL134" s="50">
        <f t="shared" si="30"/>
        <v>0</v>
      </c>
      <c r="AM134" s="50">
        <f t="shared" si="31"/>
        <v>0</v>
      </c>
      <c r="AN134" s="50">
        <f t="shared" si="32"/>
        <v>0</v>
      </c>
      <c r="AO134" s="50" t="b">
        <f t="shared" si="33"/>
        <v>0</v>
      </c>
    </row>
    <row r="135" spans="2:41">
      <c r="B135" s="93"/>
      <c r="C135" s="33">
        <f>_xlfn.XLOOKUP($B135,contract[Social Value Measures],contract[Reporting Frequency])</f>
        <v>0</v>
      </c>
      <c r="D135" s="33" t="str">
        <f>IF($B135="","",_xlfn.XLOOKUP($B135,contract[Social Value Measures],contract[Total Supplier Commitment (Units)],""))</f>
        <v/>
      </c>
      <c r="E135" s="46" t="str">
        <f t="shared" si="18"/>
        <v/>
      </c>
      <c r="F135" s="47" t="str">
        <f t="shared" si="19"/>
        <v/>
      </c>
      <c r="G135" s="48" t="str">
        <f>IFERROR(_xlfn.XLOOKUP($B135,contract[Social Value Measures],contract[Social value proxy 
£])*E135,"")</f>
        <v/>
      </c>
      <c r="H135" s="49"/>
      <c r="I135" s="49"/>
      <c r="J135" s="49"/>
      <c r="K135" s="49"/>
      <c r="L135" s="49"/>
      <c r="M135" s="49"/>
      <c r="N135" s="49"/>
      <c r="O135" s="49"/>
      <c r="P135" s="49"/>
      <c r="Q135" s="49"/>
      <c r="R135" s="49"/>
      <c r="S135" s="49"/>
      <c r="T135" s="49"/>
      <c r="U135" s="33">
        <f>_xlfn.XLOOKUP($B135,contract[Social Value Measures],contract[Units])</f>
        <v>0</v>
      </c>
      <c r="V135" s="48">
        <f>_xlfn.XLOOKUP($B135,contract[Social Value Measures],contract[Social value proxy 
£])</f>
        <v>0</v>
      </c>
      <c r="W135" s="33">
        <f>_xlfn.XLOOKUP($B135,contract[Social Value Measures],contract[Theme])</f>
        <v>0</v>
      </c>
      <c r="X135" s="33">
        <f>_xlfn.XLOOKUP($B135,contract[Social Value Measures],contract[Outcome])</f>
        <v>0</v>
      </c>
      <c r="Y135" s="33">
        <f>_xlfn.XLOOKUP($B135,contract[Social Value Measures],contract[Reference])</f>
        <v>0</v>
      </c>
      <c r="Z135" s="33" t="str">
        <f>IF($B135="","",_xlfn.XLOOKUP($B135,contract[Social Value Measures],contract[Milestones / Comments],""))</f>
        <v/>
      </c>
      <c r="AA135" s="48">
        <f>_xlfn.XLOOKUP($B135,contract[Social Value Measures],contract[Social value proxy 
£ committed])</f>
        <v>0</v>
      </c>
      <c r="AB135" s="50">
        <f t="shared" si="20"/>
        <v>0</v>
      </c>
      <c r="AC135" s="50">
        <f t="shared" si="21"/>
        <v>0</v>
      </c>
      <c r="AD135" s="50">
        <f t="shared" si="22"/>
        <v>0</v>
      </c>
      <c r="AE135" s="50">
        <f t="shared" si="23"/>
        <v>0</v>
      </c>
      <c r="AF135" s="50">
        <f t="shared" si="24"/>
        <v>0</v>
      </c>
      <c r="AG135" s="50">
        <f t="shared" si="25"/>
        <v>0</v>
      </c>
      <c r="AH135" s="50">
        <f t="shared" si="26"/>
        <v>0</v>
      </c>
      <c r="AI135" s="50">
        <f t="shared" si="27"/>
        <v>0</v>
      </c>
      <c r="AJ135" s="50">
        <f t="shared" si="28"/>
        <v>0</v>
      </c>
      <c r="AK135" s="50">
        <f t="shared" si="29"/>
        <v>0</v>
      </c>
      <c r="AL135" s="50">
        <f t="shared" si="30"/>
        <v>0</v>
      </c>
      <c r="AM135" s="50">
        <f t="shared" si="31"/>
        <v>0</v>
      </c>
      <c r="AN135" s="50">
        <f t="shared" si="32"/>
        <v>0</v>
      </c>
      <c r="AO135" s="50" t="b">
        <f t="shared" si="33"/>
        <v>0</v>
      </c>
    </row>
    <row r="136" spans="2:41">
      <c r="B136" s="93"/>
      <c r="C136" s="33">
        <f>_xlfn.XLOOKUP($B136,contract[Social Value Measures],contract[Reporting Frequency])</f>
        <v>0</v>
      </c>
      <c r="D136" s="33" t="str">
        <f>IF($B136="","",_xlfn.XLOOKUP($B136,contract[Social Value Measures],contract[Total Supplier Commitment (Units)],""))</f>
        <v/>
      </c>
      <c r="E136" s="46" t="str">
        <f t="shared" si="18"/>
        <v/>
      </c>
      <c r="F136" s="47" t="str">
        <f t="shared" si="19"/>
        <v/>
      </c>
      <c r="G136" s="48" t="str">
        <f>IFERROR(_xlfn.XLOOKUP($B136,contract[Social Value Measures],contract[Social value proxy 
£])*E136,"")</f>
        <v/>
      </c>
      <c r="H136" s="49"/>
      <c r="I136" s="49"/>
      <c r="J136" s="49"/>
      <c r="K136" s="49"/>
      <c r="L136" s="49"/>
      <c r="M136" s="49"/>
      <c r="N136" s="49"/>
      <c r="O136" s="49"/>
      <c r="P136" s="49"/>
      <c r="Q136" s="49"/>
      <c r="R136" s="49"/>
      <c r="S136" s="49"/>
      <c r="T136" s="49"/>
      <c r="U136" s="33">
        <f>_xlfn.XLOOKUP($B136,contract[Social Value Measures],contract[Units])</f>
        <v>0</v>
      </c>
      <c r="V136" s="48">
        <f>_xlfn.XLOOKUP($B136,contract[Social Value Measures],contract[Social value proxy 
£])</f>
        <v>0</v>
      </c>
      <c r="W136" s="33">
        <f>_xlfn.XLOOKUP($B136,contract[Social Value Measures],contract[Theme])</f>
        <v>0</v>
      </c>
      <c r="X136" s="33">
        <f>_xlfn.XLOOKUP($B136,contract[Social Value Measures],contract[Outcome])</f>
        <v>0</v>
      </c>
      <c r="Y136" s="33">
        <f>_xlfn.XLOOKUP($B136,contract[Social Value Measures],contract[Reference])</f>
        <v>0</v>
      </c>
      <c r="Z136" s="33" t="str">
        <f>IF($B136="","",_xlfn.XLOOKUP($B136,contract[Social Value Measures],contract[Milestones / Comments],""))</f>
        <v/>
      </c>
      <c r="AA136" s="48">
        <f>_xlfn.XLOOKUP($B136,contract[Social Value Measures],contract[Social value proxy 
£ committed])</f>
        <v>0</v>
      </c>
      <c r="AB136" s="50">
        <f t="shared" si="20"/>
        <v>0</v>
      </c>
      <c r="AC136" s="50">
        <f t="shared" si="21"/>
        <v>0</v>
      </c>
      <c r="AD136" s="50">
        <f t="shared" si="22"/>
        <v>0</v>
      </c>
      <c r="AE136" s="50">
        <f t="shared" si="23"/>
        <v>0</v>
      </c>
      <c r="AF136" s="50">
        <f t="shared" si="24"/>
        <v>0</v>
      </c>
      <c r="AG136" s="50">
        <f t="shared" si="25"/>
        <v>0</v>
      </c>
      <c r="AH136" s="50">
        <f t="shared" si="26"/>
        <v>0</v>
      </c>
      <c r="AI136" s="50">
        <f t="shared" si="27"/>
        <v>0</v>
      </c>
      <c r="AJ136" s="50">
        <f t="shared" si="28"/>
        <v>0</v>
      </c>
      <c r="AK136" s="50">
        <f t="shared" si="29"/>
        <v>0</v>
      </c>
      <c r="AL136" s="50">
        <f t="shared" si="30"/>
        <v>0</v>
      </c>
      <c r="AM136" s="50">
        <f t="shared" si="31"/>
        <v>0</v>
      </c>
      <c r="AN136" s="50">
        <f t="shared" si="32"/>
        <v>0</v>
      </c>
      <c r="AO136" s="50" t="b">
        <f t="shared" si="33"/>
        <v>0</v>
      </c>
    </row>
    <row r="137" spans="2:41">
      <c r="B137" s="93"/>
      <c r="C137" s="33">
        <f>_xlfn.XLOOKUP($B137,contract[Social Value Measures],contract[Reporting Frequency])</f>
        <v>0</v>
      </c>
      <c r="D137" s="33" t="str">
        <f>IF($B137="","",_xlfn.XLOOKUP($B137,contract[Social Value Measures],contract[Total Supplier Commitment (Units)],""))</f>
        <v/>
      </c>
      <c r="E137" s="46" t="str">
        <f t="shared" si="18"/>
        <v/>
      </c>
      <c r="F137" s="47" t="str">
        <f t="shared" si="19"/>
        <v/>
      </c>
      <c r="G137" s="48" t="str">
        <f>IFERROR(_xlfn.XLOOKUP($B137,contract[Social Value Measures],contract[Social value proxy 
£])*E137,"")</f>
        <v/>
      </c>
      <c r="H137" s="49"/>
      <c r="I137" s="49"/>
      <c r="J137" s="49"/>
      <c r="K137" s="49"/>
      <c r="L137" s="49"/>
      <c r="M137" s="49"/>
      <c r="N137" s="49"/>
      <c r="O137" s="49"/>
      <c r="P137" s="49"/>
      <c r="Q137" s="49"/>
      <c r="R137" s="49"/>
      <c r="S137" s="49"/>
      <c r="T137" s="49"/>
      <c r="U137" s="33">
        <f>_xlfn.XLOOKUP($B137,contract[Social Value Measures],contract[Units])</f>
        <v>0</v>
      </c>
      <c r="V137" s="48">
        <f>_xlfn.XLOOKUP($B137,contract[Social Value Measures],contract[Social value proxy 
£])</f>
        <v>0</v>
      </c>
      <c r="W137" s="33">
        <f>_xlfn.XLOOKUP($B137,contract[Social Value Measures],contract[Theme])</f>
        <v>0</v>
      </c>
      <c r="X137" s="33">
        <f>_xlfn.XLOOKUP($B137,contract[Social Value Measures],contract[Outcome])</f>
        <v>0</v>
      </c>
      <c r="Y137" s="33">
        <f>_xlfn.XLOOKUP($B137,contract[Social Value Measures],contract[Reference])</f>
        <v>0</v>
      </c>
      <c r="Z137" s="33" t="str">
        <f>IF($B137="","",_xlfn.XLOOKUP($B137,contract[Social Value Measures],contract[Milestones / Comments],""))</f>
        <v/>
      </c>
      <c r="AA137" s="48">
        <f>_xlfn.XLOOKUP($B137,contract[Social Value Measures],contract[Social value proxy 
£ committed])</f>
        <v>0</v>
      </c>
      <c r="AB137" s="50">
        <f t="shared" si="20"/>
        <v>0</v>
      </c>
      <c r="AC137" s="50">
        <f t="shared" si="21"/>
        <v>0</v>
      </c>
      <c r="AD137" s="50">
        <f t="shared" si="22"/>
        <v>0</v>
      </c>
      <c r="AE137" s="50">
        <f t="shared" si="23"/>
        <v>0</v>
      </c>
      <c r="AF137" s="50">
        <f t="shared" si="24"/>
        <v>0</v>
      </c>
      <c r="AG137" s="50">
        <f t="shared" si="25"/>
        <v>0</v>
      </c>
      <c r="AH137" s="50">
        <f t="shared" si="26"/>
        <v>0</v>
      </c>
      <c r="AI137" s="50">
        <f t="shared" si="27"/>
        <v>0</v>
      </c>
      <c r="AJ137" s="50">
        <f t="shared" si="28"/>
        <v>0</v>
      </c>
      <c r="AK137" s="50">
        <f t="shared" si="29"/>
        <v>0</v>
      </c>
      <c r="AL137" s="50">
        <f t="shared" si="30"/>
        <v>0</v>
      </c>
      <c r="AM137" s="50">
        <f t="shared" si="31"/>
        <v>0</v>
      </c>
      <c r="AN137" s="50">
        <f t="shared" si="32"/>
        <v>0</v>
      </c>
      <c r="AO137" s="50" t="b">
        <f t="shared" si="33"/>
        <v>0</v>
      </c>
    </row>
    <row r="138" spans="2:41">
      <c r="B138" s="93"/>
      <c r="C138" s="33">
        <f>_xlfn.XLOOKUP($B138,contract[Social Value Measures],contract[Reporting Frequency])</f>
        <v>0</v>
      </c>
      <c r="D138" s="33" t="str">
        <f>IF($B138="","",_xlfn.XLOOKUP($B138,contract[Social Value Measures],contract[Total Supplier Commitment (Units)],""))</f>
        <v/>
      </c>
      <c r="E138" s="46" t="str">
        <f t="shared" si="18"/>
        <v/>
      </c>
      <c r="F138" s="47" t="str">
        <f t="shared" si="19"/>
        <v/>
      </c>
      <c r="G138" s="48" t="str">
        <f>IFERROR(_xlfn.XLOOKUP($B138,contract[Social Value Measures],contract[Social value proxy 
£])*E138,"")</f>
        <v/>
      </c>
      <c r="H138" s="49"/>
      <c r="I138" s="49"/>
      <c r="J138" s="49"/>
      <c r="K138" s="49"/>
      <c r="L138" s="49"/>
      <c r="M138" s="49"/>
      <c r="N138" s="49"/>
      <c r="O138" s="49"/>
      <c r="P138" s="49"/>
      <c r="Q138" s="49"/>
      <c r="R138" s="49"/>
      <c r="S138" s="49"/>
      <c r="T138" s="49"/>
      <c r="U138" s="33">
        <f>_xlfn.XLOOKUP($B138,contract[Social Value Measures],contract[Units])</f>
        <v>0</v>
      </c>
      <c r="V138" s="48">
        <f>_xlfn.XLOOKUP($B138,contract[Social Value Measures],contract[Social value proxy 
£])</f>
        <v>0</v>
      </c>
      <c r="W138" s="33">
        <f>_xlfn.XLOOKUP($B138,contract[Social Value Measures],contract[Theme])</f>
        <v>0</v>
      </c>
      <c r="X138" s="33">
        <f>_xlfn.XLOOKUP($B138,contract[Social Value Measures],contract[Outcome])</f>
        <v>0</v>
      </c>
      <c r="Y138" s="33">
        <f>_xlfn.XLOOKUP($B138,contract[Social Value Measures],contract[Reference])</f>
        <v>0</v>
      </c>
      <c r="Z138" s="33" t="str">
        <f>IF($B138="","",_xlfn.XLOOKUP($B138,contract[Social Value Measures],contract[Milestones / Comments],""))</f>
        <v/>
      </c>
      <c r="AA138" s="48">
        <f>_xlfn.XLOOKUP($B138,contract[Social Value Measures],contract[Social value proxy 
£ committed])</f>
        <v>0</v>
      </c>
      <c r="AB138" s="50">
        <f t="shared" si="20"/>
        <v>0</v>
      </c>
      <c r="AC138" s="50">
        <f t="shared" si="21"/>
        <v>0</v>
      </c>
      <c r="AD138" s="50">
        <f t="shared" si="22"/>
        <v>0</v>
      </c>
      <c r="AE138" s="50">
        <f t="shared" si="23"/>
        <v>0</v>
      </c>
      <c r="AF138" s="50">
        <f t="shared" si="24"/>
        <v>0</v>
      </c>
      <c r="AG138" s="50">
        <f t="shared" si="25"/>
        <v>0</v>
      </c>
      <c r="AH138" s="50">
        <f t="shared" si="26"/>
        <v>0</v>
      </c>
      <c r="AI138" s="50">
        <f t="shared" si="27"/>
        <v>0</v>
      </c>
      <c r="AJ138" s="50">
        <f t="shared" si="28"/>
        <v>0</v>
      </c>
      <c r="AK138" s="50">
        <f t="shared" si="29"/>
        <v>0</v>
      </c>
      <c r="AL138" s="50">
        <f t="shared" si="30"/>
        <v>0</v>
      </c>
      <c r="AM138" s="50">
        <f t="shared" si="31"/>
        <v>0</v>
      </c>
      <c r="AN138" s="50">
        <f t="shared" si="32"/>
        <v>0</v>
      </c>
      <c r="AO138" s="50" t="b">
        <f t="shared" si="33"/>
        <v>0</v>
      </c>
    </row>
    <row r="139" spans="2:41">
      <c r="B139" s="93"/>
      <c r="C139" s="33">
        <f>_xlfn.XLOOKUP($B139,contract[Social Value Measures],contract[Reporting Frequency])</f>
        <v>0</v>
      </c>
      <c r="D139" s="33" t="str">
        <f>IF($B139="","",_xlfn.XLOOKUP($B139,contract[Social Value Measures],contract[Total Supplier Commitment (Units)],""))</f>
        <v/>
      </c>
      <c r="E139" s="46" t="str">
        <f t="shared" si="18"/>
        <v/>
      </c>
      <c r="F139" s="47" t="str">
        <f t="shared" si="19"/>
        <v/>
      </c>
      <c r="G139" s="48" t="str">
        <f>IFERROR(_xlfn.XLOOKUP($B139,contract[Social Value Measures],contract[Social value proxy 
£])*E139,"")</f>
        <v/>
      </c>
      <c r="H139" s="49"/>
      <c r="I139" s="49"/>
      <c r="J139" s="49"/>
      <c r="K139" s="49"/>
      <c r="L139" s="49"/>
      <c r="M139" s="49"/>
      <c r="N139" s="49"/>
      <c r="O139" s="49"/>
      <c r="P139" s="49"/>
      <c r="Q139" s="49"/>
      <c r="R139" s="49"/>
      <c r="S139" s="49"/>
      <c r="T139" s="49"/>
      <c r="U139" s="33">
        <f>_xlfn.XLOOKUP($B139,contract[Social Value Measures],contract[Units])</f>
        <v>0</v>
      </c>
      <c r="V139" s="48">
        <f>_xlfn.XLOOKUP($B139,contract[Social Value Measures],contract[Social value proxy 
£])</f>
        <v>0</v>
      </c>
      <c r="W139" s="33">
        <f>_xlfn.XLOOKUP($B139,contract[Social Value Measures],contract[Theme])</f>
        <v>0</v>
      </c>
      <c r="X139" s="33">
        <f>_xlfn.XLOOKUP($B139,contract[Social Value Measures],contract[Outcome])</f>
        <v>0</v>
      </c>
      <c r="Y139" s="33">
        <f>_xlfn.XLOOKUP($B139,contract[Social Value Measures],contract[Reference])</f>
        <v>0</v>
      </c>
      <c r="Z139" s="33" t="str">
        <f>IF($B139="","",_xlfn.XLOOKUP($B139,contract[Social Value Measures],contract[Milestones / Comments],""))</f>
        <v/>
      </c>
      <c r="AA139" s="48">
        <f>_xlfn.XLOOKUP($B139,contract[Social Value Measures],contract[Social value proxy 
£ committed])</f>
        <v>0</v>
      </c>
      <c r="AB139" s="50">
        <f t="shared" si="20"/>
        <v>0</v>
      </c>
      <c r="AC139" s="50">
        <f t="shared" si="21"/>
        <v>0</v>
      </c>
      <c r="AD139" s="50">
        <f t="shared" si="22"/>
        <v>0</v>
      </c>
      <c r="AE139" s="50">
        <f t="shared" si="23"/>
        <v>0</v>
      </c>
      <c r="AF139" s="50">
        <f t="shared" si="24"/>
        <v>0</v>
      </c>
      <c r="AG139" s="50">
        <f t="shared" si="25"/>
        <v>0</v>
      </c>
      <c r="AH139" s="50">
        <f t="shared" si="26"/>
        <v>0</v>
      </c>
      <c r="AI139" s="50">
        <f t="shared" si="27"/>
        <v>0</v>
      </c>
      <c r="AJ139" s="50">
        <f t="shared" si="28"/>
        <v>0</v>
      </c>
      <c r="AK139" s="50">
        <f t="shared" si="29"/>
        <v>0</v>
      </c>
      <c r="AL139" s="50">
        <f t="shared" si="30"/>
        <v>0</v>
      </c>
      <c r="AM139" s="50">
        <f t="shared" si="31"/>
        <v>0</v>
      </c>
      <c r="AN139" s="50">
        <f t="shared" si="32"/>
        <v>0</v>
      </c>
      <c r="AO139" s="50" t="b">
        <f t="shared" si="33"/>
        <v>0</v>
      </c>
    </row>
    <row r="140" spans="2:41">
      <c r="B140" s="93"/>
      <c r="C140" s="33">
        <f>_xlfn.XLOOKUP($B140,contract[Social Value Measures],contract[Reporting Frequency])</f>
        <v>0</v>
      </c>
      <c r="D140" s="33" t="str">
        <f>IF($B140="","",_xlfn.XLOOKUP($B140,contract[Social Value Measures],contract[Total Supplier Commitment (Units)],""))</f>
        <v/>
      </c>
      <c r="E140" s="46" t="str">
        <f t="shared" si="18"/>
        <v/>
      </c>
      <c r="F140" s="47" t="str">
        <f t="shared" si="19"/>
        <v/>
      </c>
      <c r="G140" s="48" t="str">
        <f>IFERROR(_xlfn.XLOOKUP($B140,contract[Social Value Measures],contract[Social value proxy 
£])*E140,"")</f>
        <v/>
      </c>
      <c r="H140" s="49"/>
      <c r="I140" s="49"/>
      <c r="J140" s="49"/>
      <c r="K140" s="49"/>
      <c r="L140" s="49"/>
      <c r="M140" s="49"/>
      <c r="N140" s="49"/>
      <c r="O140" s="49"/>
      <c r="P140" s="49"/>
      <c r="Q140" s="49"/>
      <c r="R140" s="49"/>
      <c r="S140" s="49"/>
      <c r="T140" s="49"/>
      <c r="U140" s="33">
        <f>_xlfn.XLOOKUP($B140,contract[Social Value Measures],contract[Units])</f>
        <v>0</v>
      </c>
      <c r="V140" s="48">
        <f>_xlfn.XLOOKUP($B140,contract[Social Value Measures],contract[Social value proxy 
£])</f>
        <v>0</v>
      </c>
      <c r="W140" s="33">
        <f>_xlfn.XLOOKUP($B140,contract[Social Value Measures],contract[Theme])</f>
        <v>0</v>
      </c>
      <c r="X140" s="33">
        <f>_xlfn.XLOOKUP($B140,contract[Social Value Measures],contract[Outcome])</f>
        <v>0</v>
      </c>
      <c r="Y140" s="33">
        <f>_xlfn.XLOOKUP($B140,contract[Social Value Measures],contract[Reference])</f>
        <v>0</v>
      </c>
      <c r="Z140" s="33" t="str">
        <f>IF($B140="","",_xlfn.XLOOKUP($B140,contract[Social Value Measures],contract[Milestones / Comments],""))</f>
        <v/>
      </c>
      <c r="AA140" s="48">
        <f>_xlfn.XLOOKUP($B140,contract[Social Value Measures],contract[Social value proxy 
£ committed])</f>
        <v>0</v>
      </c>
      <c r="AB140" s="50">
        <f t="shared" si="20"/>
        <v>0</v>
      </c>
      <c r="AC140" s="50">
        <f t="shared" si="21"/>
        <v>0</v>
      </c>
      <c r="AD140" s="50">
        <f t="shared" si="22"/>
        <v>0</v>
      </c>
      <c r="AE140" s="50">
        <f t="shared" si="23"/>
        <v>0</v>
      </c>
      <c r="AF140" s="50">
        <f t="shared" si="24"/>
        <v>0</v>
      </c>
      <c r="AG140" s="50">
        <f t="shared" si="25"/>
        <v>0</v>
      </c>
      <c r="AH140" s="50">
        <f t="shared" si="26"/>
        <v>0</v>
      </c>
      <c r="AI140" s="50">
        <f t="shared" si="27"/>
        <v>0</v>
      </c>
      <c r="AJ140" s="50">
        <f t="shared" si="28"/>
        <v>0</v>
      </c>
      <c r="AK140" s="50">
        <f t="shared" si="29"/>
        <v>0</v>
      </c>
      <c r="AL140" s="50">
        <f t="shared" si="30"/>
        <v>0</v>
      </c>
      <c r="AM140" s="50">
        <f t="shared" si="31"/>
        <v>0</v>
      </c>
      <c r="AN140" s="50">
        <f t="shared" si="32"/>
        <v>0</v>
      </c>
      <c r="AO140" s="50" t="b">
        <f t="shared" si="33"/>
        <v>0</v>
      </c>
    </row>
    <row r="141" spans="2:41">
      <c r="B141" s="93"/>
      <c r="C141" s="33">
        <f>_xlfn.XLOOKUP($B141,contract[Social Value Measures],contract[Reporting Frequency])</f>
        <v>0</v>
      </c>
      <c r="D141" s="33" t="str">
        <f>IF($B141="","",_xlfn.XLOOKUP($B141,contract[Social Value Measures],contract[Total Supplier Commitment (Units)],""))</f>
        <v/>
      </c>
      <c r="E141" s="46" t="str">
        <f t="shared" si="18"/>
        <v/>
      </c>
      <c r="F141" s="47" t="str">
        <f t="shared" si="19"/>
        <v/>
      </c>
      <c r="G141" s="48" t="str">
        <f>IFERROR(_xlfn.XLOOKUP($B141,contract[Social Value Measures],contract[Social value proxy 
£])*E141,"")</f>
        <v/>
      </c>
      <c r="H141" s="49"/>
      <c r="I141" s="49"/>
      <c r="J141" s="49"/>
      <c r="K141" s="49"/>
      <c r="L141" s="49"/>
      <c r="M141" s="49"/>
      <c r="N141" s="49"/>
      <c r="O141" s="49"/>
      <c r="P141" s="49"/>
      <c r="Q141" s="49"/>
      <c r="R141" s="49"/>
      <c r="S141" s="49"/>
      <c r="T141" s="49"/>
      <c r="U141" s="33">
        <f>_xlfn.XLOOKUP($B141,contract[Social Value Measures],contract[Units])</f>
        <v>0</v>
      </c>
      <c r="V141" s="48">
        <f>_xlfn.XLOOKUP($B141,contract[Social Value Measures],contract[Social value proxy 
£])</f>
        <v>0</v>
      </c>
      <c r="W141" s="33">
        <f>_xlfn.XLOOKUP($B141,contract[Social Value Measures],contract[Theme])</f>
        <v>0</v>
      </c>
      <c r="X141" s="33">
        <f>_xlfn.XLOOKUP($B141,contract[Social Value Measures],contract[Outcome])</f>
        <v>0</v>
      </c>
      <c r="Y141" s="33">
        <f>_xlfn.XLOOKUP($B141,contract[Social Value Measures],contract[Reference])</f>
        <v>0</v>
      </c>
      <c r="Z141" s="33" t="str">
        <f>IF($B141="","",_xlfn.XLOOKUP($B141,contract[Social Value Measures],contract[Milestones / Comments],""))</f>
        <v/>
      </c>
      <c r="AA141" s="48">
        <f>_xlfn.XLOOKUP($B141,contract[Social Value Measures],contract[Social value proxy 
£ committed])</f>
        <v>0</v>
      </c>
      <c r="AB141" s="50">
        <f t="shared" si="20"/>
        <v>0</v>
      </c>
      <c r="AC141" s="50">
        <f t="shared" si="21"/>
        <v>0</v>
      </c>
      <c r="AD141" s="50">
        <f t="shared" si="22"/>
        <v>0</v>
      </c>
      <c r="AE141" s="50">
        <f t="shared" si="23"/>
        <v>0</v>
      </c>
      <c r="AF141" s="50">
        <f t="shared" si="24"/>
        <v>0</v>
      </c>
      <c r="AG141" s="50">
        <f t="shared" si="25"/>
        <v>0</v>
      </c>
      <c r="AH141" s="50">
        <f t="shared" si="26"/>
        <v>0</v>
      </c>
      <c r="AI141" s="50">
        <f t="shared" si="27"/>
        <v>0</v>
      </c>
      <c r="AJ141" s="50">
        <f t="shared" si="28"/>
        <v>0</v>
      </c>
      <c r="AK141" s="50">
        <f t="shared" si="29"/>
        <v>0</v>
      </c>
      <c r="AL141" s="50">
        <f t="shared" si="30"/>
        <v>0</v>
      </c>
      <c r="AM141" s="50">
        <f t="shared" si="31"/>
        <v>0</v>
      </c>
      <c r="AN141" s="50">
        <f t="shared" si="32"/>
        <v>0</v>
      </c>
      <c r="AO141" s="50" t="b">
        <f t="shared" si="33"/>
        <v>0</v>
      </c>
    </row>
    <row r="142" spans="2:41">
      <c r="B142" s="93"/>
      <c r="C142" s="33">
        <f>_xlfn.XLOOKUP($B142,contract[Social Value Measures],contract[Reporting Frequency])</f>
        <v>0</v>
      </c>
      <c r="D142" s="33" t="str">
        <f>IF($B142="","",_xlfn.XLOOKUP($B142,contract[Social Value Measures],contract[Total Supplier Commitment (Units)],""))</f>
        <v/>
      </c>
      <c r="E142" s="46" t="str">
        <f t="shared" si="18"/>
        <v/>
      </c>
      <c r="F142" s="47" t="str">
        <f t="shared" si="19"/>
        <v/>
      </c>
      <c r="G142" s="48" t="str">
        <f>IFERROR(_xlfn.XLOOKUP($B142,contract[Social Value Measures],contract[Social value proxy 
£])*E142,"")</f>
        <v/>
      </c>
      <c r="H142" s="49"/>
      <c r="I142" s="49"/>
      <c r="J142" s="49"/>
      <c r="K142" s="49"/>
      <c r="L142" s="49"/>
      <c r="M142" s="49"/>
      <c r="N142" s="49"/>
      <c r="O142" s="49"/>
      <c r="P142" s="49"/>
      <c r="Q142" s="49"/>
      <c r="R142" s="49"/>
      <c r="S142" s="49"/>
      <c r="T142" s="49"/>
      <c r="U142" s="33">
        <f>_xlfn.XLOOKUP($B142,contract[Social Value Measures],contract[Units])</f>
        <v>0</v>
      </c>
      <c r="V142" s="48">
        <f>_xlfn.XLOOKUP($B142,contract[Social Value Measures],contract[Social value proxy 
£])</f>
        <v>0</v>
      </c>
      <c r="W142" s="33">
        <f>_xlfn.XLOOKUP($B142,contract[Social Value Measures],contract[Theme])</f>
        <v>0</v>
      </c>
      <c r="X142" s="33">
        <f>_xlfn.XLOOKUP($B142,contract[Social Value Measures],contract[Outcome])</f>
        <v>0</v>
      </c>
      <c r="Y142" s="33">
        <f>_xlfn.XLOOKUP($B142,contract[Social Value Measures],contract[Reference])</f>
        <v>0</v>
      </c>
      <c r="Z142" s="33" t="str">
        <f>IF($B142="","",_xlfn.XLOOKUP($B142,contract[Social Value Measures],contract[Milestones / Comments],""))</f>
        <v/>
      </c>
      <c r="AA142" s="48">
        <f>_xlfn.XLOOKUP($B142,contract[Social Value Measures],contract[Social value proxy 
£ committed])</f>
        <v>0</v>
      </c>
      <c r="AB142" s="50">
        <f t="shared" si="20"/>
        <v>0</v>
      </c>
      <c r="AC142" s="50">
        <f t="shared" si="21"/>
        <v>0</v>
      </c>
      <c r="AD142" s="50">
        <f t="shared" si="22"/>
        <v>0</v>
      </c>
      <c r="AE142" s="50">
        <f t="shared" si="23"/>
        <v>0</v>
      </c>
      <c r="AF142" s="50">
        <f t="shared" si="24"/>
        <v>0</v>
      </c>
      <c r="AG142" s="50">
        <f t="shared" si="25"/>
        <v>0</v>
      </c>
      <c r="AH142" s="50">
        <f t="shared" si="26"/>
        <v>0</v>
      </c>
      <c r="AI142" s="50">
        <f t="shared" si="27"/>
        <v>0</v>
      </c>
      <c r="AJ142" s="50">
        <f t="shared" si="28"/>
        <v>0</v>
      </c>
      <c r="AK142" s="50">
        <f t="shared" si="29"/>
        <v>0</v>
      </c>
      <c r="AL142" s="50">
        <f t="shared" si="30"/>
        <v>0</v>
      </c>
      <c r="AM142" s="50">
        <f t="shared" si="31"/>
        <v>0</v>
      </c>
      <c r="AN142" s="50">
        <f t="shared" si="32"/>
        <v>0</v>
      </c>
      <c r="AO142" s="50" t="b">
        <f t="shared" si="33"/>
        <v>0</v>
      </c>
    </row>
    <row r="143" spans="2:41">
      <c r="B143" s="93"/>
      <c r="C143" s="33">
        <f>_xlfn.XLOOKUP($B143,contract[Social Value Measures],contract[Reporting Frequency])</f>
        <v>0</v>
      </c>
      <c r="D143" s="33" t="str">
        <f>IF($B143="","",_xlfn.XLOOKUP($B143,contract[Social Value Measures],contract[Total Supplier Commitment (Units)],""))</f>
        <v/>
      </c>
      <c r="E143" s="46" t="str">
        <f t="shared" si="18"/>
        <v/>
      </c>
      <c r="F143" s="47" t="str">
        <f t="shared" si="19"/>
        <v/>
      </c>
      <c r="G143" s="48" t="str">
        <f>IFERROR(_xlfn.XLOOKUP($B143,contract[Social Value Measures],contract[Social value proxy 
£])*E143,"")</f>
        <v/>
      </c>
      <c r="H143" s="49"/>
      <c r="I143" s="49"/>
      <c r="J143" s="49"/>
      <c r="K143" s="49"/>
      <c r="L143" s="49"/>
      <c r="M143" s="49"/>
      <c r="N143" s="49"/>
      <c r="O143" s="49"/>
      <c r="P143" s="49"/>
      <c r="Q143" s="49"/>
      <c r="R143" s="49"/>
      <c r="S143" s="49"/>
      <c r="T143" s="49"/>
      <c r="U143" s="33">
        <f>_xlfn.XLOOKUP($B143,contract[Social Value Measures],contract[Units])</f>
        <v>0</v>
      </c>
      <c r="V143" s="48">
        <f>_xlfn.XLOOKUP($B143,contract[Social Value Measures],contract[Social value proxy 
£])</f>
        <v>0</v>
      </c>
      <c r="W143" s="33">
        <f>_xlfn.XLOOKUP($B143,contract[Social Value Measures],contract[Theme])</f>
        <v>0</v>
      </c>
      <c r="X143" s="33">
        <f>_xlfn.XLOOKUP($B143,contract[Social Value Measures],contract[Outcome])</f>
        <v>0</v>
      </c>
      <c r="Y143" s="33">
        <f>_xlfn.XLOOKUP($B143,contract[Social Value Measures],contract[Reference])</f>
        <v>0</v>
      </c>
      <c r="Z143" s="33" t="str">
        <f>IF($B143="","",_xlfn.XLOOKUP($B143,contract[Social Value Measures],contract[Milestones / Comments],""))</f>
        <v/>
      </c>
      <c r="AA143" s="48">
        <f>_xlfn.XLOOKUP($B143,contract[Social Value Measures],contract[Social value proxy 
£ committed])</f>
        <v>0</v>
      </c>
      <c r="AB143" s="50">
        <f t="shared" si="20"/>
        <v>0</v>
      </c>
      <c r="AC143" s="50">
        <f t="shared" si="21"/>
        <v>0</v>
      </c>
      <c r="AD143" s="50">
        <f t="shared" si="22"/>
        <v>0</v>
      </c>
      <c r="AE143" s="50">
        <f t="shared" si="23"/>
        <v>0</v>
      </c>
      <c r="AF143" s="50">
        <f t="shared" si="24"/>
        <v>0</v>
      </c>
      <c r="AG143" s="50">
        <f t="shared" si="25"/>
        <v>0</v>
      </c>
      <c r="AH143" s="50">
        <f t="shared" si="26"/>
        <v>0</v>
      </c>
      <c r="AI143" s="50">
        <f t="shared" si="27"/>
        <v>0</v>
      </c>
      <c r="AJ143" s="50">
        <f t="shared" si="28"/>
        <v>0</v>
      </c>
      <c r="AK143" s="50">
        <f t="shared" si="29"/>
        <v>0</v>
      </c>
      <c r="AL143" s="50">
        <f t="shared" si="30"/>
        <v>0</v>
      </c>
      <c r="AM143" s="50">
        <f t="shared" si="31"/>
        <v>0</v>
      </c>
      <c r="AN143" s="50">
        <f t="shared" si="32"/>
        <v>0</v>
      </c>
      <c r="AO143" s="50" t="b">
        <f t="shared" si="33"/>
        <v>0</v>
      </c>
    </row>
    <row r="144" spans="2:41">
      <c r="B144" s="93"/>
      <c r="C144" s="33">
        <f>_xlfn.XLOOKUP($B144,contract[Social Value Measures],contract[Reporting Frequency])</f>
        <v>0</v>
      </c>
      <c r="D144" s="33" t="str">
        <f>IF($B144="","",_xlfn.XLOOKUP($B144,contract[Social Value Measures],contract[Total Supplier Commitment (Units)],""))</f>
        <v/>
      </c>
      <c r="E144" s="46" t="str">
        <f t="shared" si="18"/>
        <v/>
      </c>
      <c r="F144" s="47" t="str">
        <f t="shared" si="19"/>
        <v/>
      </c>
      <c r="G144" s="48" t="str">
        <f>IFERROR(_xlfn.XLOOKUP($B144,contract[Social Value Measures],contract[Social value proxy 
£])*E144,"")</f>
        <v/>
      </c>
      <c r="H144" s="49"/>
      <c r="I144" s="49"/>
      <c r="J144" s="49"/>
      <c r="K144" s="49"/>
      <c r="L144" s="49"/>
      <c r="M144" s="49"/>
      <c r="N144" s="49"/>
      <c r="O144" s="49"/>
      <c r="P144" s="49"/>
      <c r="Q144" s="49"/>
      <c r="R144" s="49"/>
      <c r="S144" s="49"/>
      <c r="T144" s="49"/>
      <c r="U144" s="33">
        <f>_xlfn.XLOOKUP($B144,contract[Social Value Measures],contract[Units])</f>
        <v>0</v>
      </c>
      <c r="V144" s="48">
        <f>_xlfn.XLOOKUP($B144,contract[Social Value Measures],contract[Social value proxy 
£])</f>
        <v>0</v>
      </c>
      <c r="W144" s="33">
        <f>_xlfn.XLOOKUP($B144,contract[Social Value Measures],contract[Theme])</f>
        <v>0</v>
      </c>
      <c r="X144" s="33">
        <f>_xlfn.XLOOKUP($B144,contract[Social Value Measures],contract[Outcome])</f>
        <v>0</v>
      </c>
      <c r="Y144" s="33">
        <f>_xlfn.XLOOKUP($B144,contract[Social Value Measures],contract[Reference])</f>
        <v>0</v>
      </c>
      <c r="Z144" s="33" t="str">
        <f>IF($B144="","",_xlfn.XLOOKUP($B144,contract[Social Value Measures],contract[Milestones / Comments],""))</f>
        <v/>
      </c>
      <c r="AA144" s="48">
        <f>_xlfn.XLOOKUP($B144,contract[Social Value Measures],contract[Social value proxy 
£ committed])</f>
        <v>0</v>
      </c>
      <c r="AB144" s="50">
        <f t="shared" si="20"/>
        <v>0</v>
      </c>
      <c r="AC144" s="50">
        <f t="shared" si="21"/>
        <v>0</v>
      </c>
      <c r="AD144" s="50">
        <f t="shared" si="22"/>
        <v>0</v>
      </c>
      <c r="AE144" s="50">
        <f t="shared" si="23"/>
        <v>0</v>
      </c>
      <c r="AF144" s="50">
        <f t="shared" si="24"/>
        <v>0</v>
      </c>
      <c r="AG144" s="50">
        <f t="shared" si="25"/>
        <v>0</v>
      </c>
      <c r="AH144" s="50">
        <f t="shared" si="26"/>
        <v>0</v>
      </c>
      <c r="AI144" s="50">
        <f t="shared" si="27"/>
        <v>0</v>
      </c>
      <c r="AJ144" s="50">
        <f t="shared" si="28"/>
        <v>0</v>
      </c>
      <c r="AK144" s="50">
        <f t="shared" si="29"/>
        <v>0</v>
      </c>
      <c r="AL144" s="50">
        <f t="shared" si="30"/>
        <v>0</v>
      </c>
      <c r="AM144" s="50">
        <f t="shared" si="31"/>
        <v>0</v>
      </c>
      <c r="AN144" s="50">
        <f t="shared" si="32"/>
        <v>0</v>
      </c>
      <c r="AO144" s="50" t="b">
        <f t="shared" si="33"/>
        <v>0</v>
      </c>
    </row>
    <row r="145" spans="2:41">
      <c r="B145" s="93"/>
      <c r="C145" s="33">
        <f>_xlfn.XLOOKUP($B145,contract[Social Value Measures],contract[Reporting Frequency])</f>
        <v>0</v>
      </c>
      <c r="D145" s="33" t="str">
        <f>IF($B145="","",_xlfn.XLOOKUP($B145,contract[Social Value Measures],contract[Total Supplier Commitment (Units)],""))</f>
        <v/>
      </c>
      <c r="E145" s="46" t="str">
        <f t="shared" ref="E145:E202" si="34">IF($B145="","",SUM($I145:$T145))</f>
        <v/>
      </c>
      <c r="F145" s="47" t="str">
        <f t="shared" ref="F145:F202" si="35">IFERROR(E145/D145,"")</f>
        <v/>
      </c>
      <c r="G145" s="48" t="str">
        <f>IFERROR(_xlfn.XLOOKUP($B145,contract[Social Value Measures],contract[Social value proxy 
£])*E145,"")</f>
        <v/>
      </c>
      <c r="H145" s="49"/>
      <c r="I145" s="49"/>
      <c r="J145" s="49"/>
      <c r="K145" s="49"/>
      <c r="L145" s="49"/>
      <c r="M145" s="49"/>
      <c r="N145" s="49"/>
      <c r="O145" s="49"/>
      <c r="P145" s="49"/>
      <c r="Q145" s="49"/>
      <c r="R145" s="49"/>
      <c r="S145" s="49"/>
      <c r="T145" s="49"/>
      <c r="U145" s="33">
        <f>_xlfn.XLOOKUP($B145,contract[Social Value Measures],contract[Units])</f>
        <v>0</v>
      </c>
      <c r="V145" s="48">
        <f>_xlfn.XLOOKUP($B145,contract[Social Value Measures],contract[Social value proxy 
£])</f>
        <v>0</v>
      </c>
      <c r="W145" s="33">
        <f>_xlfn.XLOOKUP($B145,contract[Social Value Measures],contract[Theme])</f>
        <v>0</v>
      </c>
      <c r="X145" s="33">
        <f>_xlfn.XLOOKUP($B145,contract[Social Value Measures],contract[Outcome])</f>
        <v>0</v>
      </c>
      <c r="Y145" s="33">
        <f>_xlfn.XLOOKUP($B145,contract[Social Value Measures],contract[Reference])</f>
        <v>0</v>
      </c>
      <c r="Z145" s="33" t="str">
        <f>IF($B145="","",_xlfn.XLOOKUP($B145,contract[Social Value Measures],contract[Milestones / Comments],""))</f>
        <v/>
      </c>
      <c r="AA145" s="48">
        <f>_xlfn.XLOOKUP($B145,contract[Social Value Measures],contract[Social value proxy 
£ committed])</f>
        <v>0</v>
      </c>
      <c r="AB145" s="50">
        <f t="shared" ref="AB145:AB202" si="36">IFERROR(I145*$V145,"")</f>
        <v>0</v>
      </c>
      <c r="AC145" s="50">
        <f t="shared" ref="AC145:AC202" si="37">IFERROR(J145*$V145,"")</f>
        <v>0</v>
      </c>
      <c r="AD145" s="50">
        <f t="shared" ref="AD145:AD202" si="38">IFERROR(K145*$V145,"")</f>
        <v>0</v>
      </c>
      <c r="AE145" s="50">
        <f t="shared" ref="AE145:AE202" si="39">IFERROR(L145*$V145,"")</f>
        <v>0</v>
      </c>
      <c r="AF145" s="50">
        <f t="shared" ref="AF145:AF202" si="40">IFERROR(M145*$V145,"")</f>
        <v>0</v>
      </c>
      <c r="AG145" s="50">
        <f t="shared" ref="AG145:AG202" si="41">IFERROR(N145*$V145,"")</f>
        <v>0</v>
      </c>
      <c r="AH145" s="50">
        <f t="shared" ref="AH145:AH202" si="42">IFERROR(O145*$V145,"")</f>
        <v>0</v>
      </c>
      <c r="AI145" s="50">
        <f t="shared" ref="AI145:AI202" si="43">IFERROR(P145*$V145,"")</f>
        <v>0</v>
      </c>
      <c r="AJ145" s="50">
        <f t="shared" ref="AJ145:AJ202" si="44">IFERROR(Q145*$V145,"")</f>
        <v>0</v>
      </c>
      <c r="AK145" s="50">
        <f t="shared" ref="AK145:AK202" si="45">IFERROR(R145*$V145,"")</f>
        <v>0</v>
      </c>
      <c r="AL145" s="50">
        <f t="shared" ref="AL145:AL202" si="46">IFERROR(S145*$V145,"")</f>
        <v>0</v>
      </c>
      <c r="AM145" s="50">
        <f t="shared" ref="AM145:AM202" si="47">IFERROR(T145*$V145,"")</f>
        <v>0</v>
      </c>
      <c r="AN145" s="50">
        <f t="shared" ref="AN145:AN202" si="48">SUM(AB145:AM145)</f>
        <v>0</v>
      </c>
      <c r="AO145" s="50" t="b">
        <f t="shared" ref="AO145:AO202" si="49">AN145=G145</f>
        <v>0</v>
      </c>
    </row>
    <row r="146" spans="2:41">
      <c r="B146" s="93"/>
      <c r="C146" s="33">
        <f>_xlfn.XLOOKUP($B146,contract[Social Value Measures],contract[Reporting Frequency])</f>
        <v>0</v>
      </c>
      <c r="D146" s="33" t="str">
        <f>IF($B146="","",_xlfn.XLOOKUP($B146,contract[Social Value Measures],contract[Total Supplier Commitment (Units)],""))</f>
        <v/>
      </c>
      <c r="E146" s="46" t="str">
        <f t="shared" si="34"/>
        <v/>
      </c>
      <c r="F146" s="47" t="str">
        <f t="shared" si="35"/>
        <v/>
      </c>
      <c r="G146" s="48" t="str">
        <f>IFERROR(_xlfn.XLOOKUP($B146,contract[Social Value Measures],contract[Social value proxy 
£])*E146,"")</f>
        <v/>
      </c>
      <c r="H146" s="49"/>
      <c r="I146" s="49"/>
      <c r="J146" s="49"/>
      <c r="K146" s="49"/>
      <c r="L146" s="49"/>
      <c r="M146" s="49"/>
      <c r="N146" s="49"/>
      <c r="O146" s="49"/>
      <c r="P146" s="49"/>
      <c r="Q146" s="49"/>
      <c r="R146" s="49"/>
      <c r="S146" s="49"/>
      <c r="T146" s="49"/>
      <c r="U146" s="33">
        <f>_xlfn.XLOOKUP($B146,contract[Social Value Measures],contract[Units])</f>
        <v>0</v>
      </c>
      <c r="V146" s="48">
        <f>_xlfn.XLOOKUP($B146,contract[Social Value Measures],contract[Social value proxy 
£])</f>
        <v>0</v>
      </c>
      <c r="W146" s="33">
        <f>_xlfn.XLOOKUP($B146,contract[Social Value Measures],contract[Theme])</f>
        <v>0</v>
      </c>
      <c r="X146" s="33">
        <f>_xlfn.XLOOKUP($B146,contract[Social Value Measures],contract[Outcome])</f>
        <v>0</v>
      </c>
      <c r="Y146" s="33">
        <f>_xlfn.XLOOKUP($B146,contract[Social Value Measures],contract[Reference])</f>
        <v>0</v>
      </c>
      <c r="Z146" s="33" t="str">
        <f>IF($B146="","",_xlfn.XLOOKUP($B146,contract[Social Value Measures],contract[Milestones / Comments],""))</f>
        <v/>
      </c>
      <c r="AA146" s="48">
        <f>_xlfn.XLOOKUP($B146,contract[Social Value Measures],contract[Social value proxy 
£ committed])</f>
        <v>0</v>
      </c>
      <c r="AB146" s="50">
        <f t="shared" si="36"/>
        <v>0</v>
      </c>
      <c r="AC146" s="50">
        <f t="shared" si="37"/>
        <v>0</v>
      </c>
      <c r="AD146" s="50">
        <f t="shared" si="38"/>
        <v>0</v>
      </c>
      <c r="AE146" s="50">
        <f t="shared" si="39"/>
        <v>0</v>
      </c>
      <c r="AF146" s="50">
        <f t="shared" si="40"/>
        <v>0</v>
      </c>
      <c r="AG146" s="50">
        <f t="shared" si="41"/>
        <v>0</v>
      </c>
      <c r="AH146" s="50">
        <f t="shared" si="42"/>
        <v>0</v>
      </c>
      <c r="AI146" s="50">
        <f t="shared" si="43"/>
        <v>0</v>
      </c>
      <c r="AJ146" s="50">
        <f t="shared" si="44"/>
        <v>0</v>
      </c>
      <c r="AK146" s="50">
        <f t="shared" si="45"/>
        <v>0</v>
      </c>
      <c r="AL146" s="50">
        <f t="shared" si="46"/>
        <v>0</v>
      </c>
      <c r="AM146" s="50">
        <f t="shared" si="47"/>
        <v>0</v>
      </c>
      <c r="AN146" s="50">
        <f t="shared" si="48"/>
        <v>0</v>
      </c>
      <c r="AO146" s="50" t="b">
        <f t="shared" si="49"/>
        <v>0</v>
      </c>
    </row>
    <row r="147" spans="2:41">
      <c r="B147" s="93"/>
      <c r="C147" s="33">
        <f>_xlfn.XLOOKUP($B147,contract[Social Value Measures],contract[Reporting Frequency])</f>
        <v>0</v>
      </c>
      <c r="D147" s="33" t="str">
        <f>IF($B147="","",_xlfn.XLOOKUP($B147,contract[Social Value Measures],contract[Total Supplier Commitment (Units)],""))</f>
        <v/>
      </c>
      <c r="E147" s="46" t="str">
        <f t="shared" si="34"/>
        <v/>
      </c>
      <c r="F147" s="47" t="str">
        <f t="shared" si="35"/>
        <v/>
      </c>
      <c r="G147" s="48" t="str">
        <f>IFERROR(_xlfn.XLOOKUP($B147,contract[Social Value Measures],contract[Social value proxy 
£])*E147,"")</f>
        <v/>
      </c>
      <c r="H147" s="49"/>
      <c r="I147" s="49"/>
      <c r="J147" s="49"/>
      <c r="K147" s="49"/>
      <c r="L147" s="49"/>
      <c r="M147" s="49"/>
      <c r="N147" s="49"/>
      <c r="O147" s="49"/>
      <c r="P147" s="49"/>
      <c r="Q147" s="49"/>
      <c r="R147" s="49"/>
      <c r="S147" s="49"/>
      <c r="T147" s="49"/>
      <c r="U147" s="33">
        <f>_xlfn.XLOOKUP($B147,contract[Social Value Measures],contract[Units])</f>
        <v>0</v>
      </c>
      <c r="V147" s="48">
        <f>_xlfn.XLOOKUP($B147,contract[Social Value Measures],contract[Social value proxy 
£])</f>
        <v>0</v>
      </c>
      <c r="W147" s="33">
        <f>_xlfn.XLOOKUP($B147,contract[Social Value Measures],contract[Theme])</f>
        <v>0</v>
      </c>
      <c r="X147" s="33">
        <f>_xlfn.XLOOKUP($B147,contract[Social Value Measures],contract[Outcome])</f>
        <v>0</v>
      </c>
      <c r="Y147" s="33">
        <f>_xlfn.XLOOKUP($B147,contract[Social Value Measures],contract[Reference])</f>
        <v>0</v>
      </c>
      <c r="Z147" s="33" t="str">
        <f>IF($B147="","",_xlfn.XLOOKUP($B147,contract[Social Value Measures],contract[Milestones / Comments],""))</f>
        <v/>
      </c>
      <c r="AA147" s="48">
        <f>_xlfn.XLOOKUP($B147,contract[Social Value Measures],contract[Social value proxy 
£ committed])</f>
        <v>0</v>
      </c>
      <c r="AB147" s="50">
        <f t="shared" si="36"/>
        <v>0</v>
      </c>
      <c r="AC147" s="50">
        <f t="shared" si="37"/>
        <v>0</v>
      </c>
      <c r="AD147" s="50">
        <f t="shared" si="38"/>
        <v>0</v>
      </c>
      <c r="AE147" s="50">
        <f t="shared" si="39"/>
        <v>0</v>
      </c>
      <c r="AF147" s="50">
        <f t="shared" si="40"/>
        <v>0</v>
      </c>
      <c r="AG147" s="50">
        <f t="shared" si="41"/>
        <v>0</v>
      </c>
      <c r="AH147" s="50">
        <f t="shared" si="42"/>
        <v>0</v>
      </c>
      <c r="AI147" s="50">
        <f t="shared" si="43"/>
        <v>0</v>
      </c>
      <c r="AJ147" s="50">
        <f t="shared" si="44"/>
        <v>0</v>
      </c>
      <c r="AK147" s="50">
        <f t="shared" si="45"/>
        <v>0</v>
      </c>
      <c r="AL147" s="50">
        <f t="shared" si="46"/>
        <v>0</v>
      </c>
      <c r="AM147" s="50">
        <f t="shared" si="47"/>
        <v>0</v>
      </c>
      <c r="AN147" s="50">
        <f t="shared" si="48"/>
        <v>0</v>
      </c>
      <c r="AO147" s="50" t="b">
        <f t="shared" si="49"/>
        <v>0</v>
      </c>
    </row>
    <row r="148" spans="2:41">
      <c r="B148" s="93"/>
      <c r="C148" s="33">
        <f>_xlfn.XLOOKUP($B148,contract[Social Value Measures],contract[Reporting Frequency])</f>
        <v>0</v>
      </c>
      <c r="D148" s="33" t="str">
        <f>IF($B148="","",_xlfn.XLOOKUP($B148,contract[Social Value Measures],contract[Total Supplier Commitment (Units)],""))</f>
        <v/>
      </c>
      <c r="E148" s="46" t="str">
        <f t="shared" si="34"/>
        <v/>
      </c>
      <c r="F148" s="47" t="str">
        <f t="shared" si="35"/>
        <v/>
      </c>
      <c r="G148" s="48" t="str">
        <f>IFERROR(_xlfn.XLOOKUP($B148,contract[Social Value Measures],contract[Social value proxy 
£])*E148,"")</f>
        <v/>
      </c>
      <c r="H148" s="49"/>
      <c r="I148" s="49"/>
      <c r="J148" s="49"/>
      <c r="K148" s="49"/>
      <c r="L148" s="49"/>
      <c r="M148" s="49"/>
      <c r="N148" s="49"/>
      <c r="O148" s="49"/>
      <c r="P148" s="49"/>
      <c r="Q148" s="49"/>
      <c r="R148" s="49"/>
      <c r="S148" s="49"/>
      <c r="T148" s="49"/>
      <c r="U148" s="33">
        <f>_xlfn.XLOOKUP($B148,contract[Social Value Measures],contract[Units])</f>
        <v>0</v>
      </c>
      <c r="V148" s="48">
        <f>_xlfn.XLOOKUP($B148,contract[Social Value Measures],contract[Social value proxy 
£])</f>
        <v>0</v>
      </c>
      <c r="W148" s="33">
        <f>_xlfn.XLOOKUP($B148,contract[Social Value Measures],contract[Theme])</f>
        <v>0</v>
      </c>
      <c r="X148" s="33">
        <f>_xlfn.XLOOKUP($B148,contract[Social Value Measures],contract[Outcome])</f>
        <v>0</v>
      </c>
      <c r="Y148" s="33">
        <f>_xlfn.XLOOKUP($B148,contract[Social Value Measures],contract[Reference])</f>
        <v>0</v>
      </c>
      <c r="Z148" s="33" t="str">
        <f>IF($B148="","",_xlfn.XLOOKUP($B148,contract[Social Value Measures],contract[Milestones / Comments],""))</f>
        <v/>
      </c>
      <c r="AA148" s="48">
        <f>_xlfn.XLOOKUP($B148,contract[Social Value Measures],contract[Social value proxy 
£ committed])</f>
        <v>0</v>
      </c>
      <c r="AB148" s="50">
        <f t="shared" si="36"/>
        <v>0</v>
      </c>
      <c r="AC148" s="50">
        <f t="shared" si="37"/>
        <v>0</v>
      </c>
      <c r="AD148" s="50">
        <f t="shared" si="38"/>
        <v>0</v>
      </c>
      <c r="AE148" s="50">
        <f t="shared" si="39"/>
        <v>0</v>
      </c>
      <c r="AF148" s="50">
        <f t="shared" si="40"/>
        <v>0</v>
      </c>
      <c r="AG148" s="50">
        <f t="shared" si="41"/>
        <v>0</v>
      </c>
      <c r="AH148" s="50">
        <f t="shared" si="42"/>
        <v>0</v>
      </c>
      <c r="AI148" s="50">
        <f t="shared" si="43"/>
        <v>0</v>
      </c>
      <c r="AJ148" s="50">
        <f t="shared" si="44"/>
        <v>0</v>
      </c>
      <c r="AK148" s="50">
        <f t="shared" si="45"/>
        <v>0</v>
      </c>
      <c r="AL148" s="50">
        <f t="shared" si="46"/>
        <v>0</v>
      </c>
      <c r="AM148" s="50">
        <f t="shared" si="47"/>
        <v>0</v>
      </c>
      <c r="AN148" s="50">
        <f t="shared" si="48"/>
        <v>0</v>
      </c>
      <c r="AO148" s="50" t="b">
        <f t="shared" si="49"/>
        <v>0</v>
      </c>
    </row>
    <row r="149" spans="2:41">
      <c r="B149" s="93"/>
      <c r="C149" s="33">
        <f>_xlfn.XLOOKUP($B149,contract[Social Value Measures],contract[Reporting Frequency])</f>
        <v>0</v>
      </c>
      <c r="D149" s="33" t="str">
        <f>IF($B149="","",_xlfn.XLOOKUP($B149,contract[Social Value Measures],contract[Total Supplier Commitment (Units)],""))</f>
        <v/>
      </c>
      <c r="E149" s="46" t="str">
        <f t="shared" si="34"/>
        <v/>
      </c>
      <c r="F149" s="47" t="str">
        <f t="shared" si="35"/>
        <v/>
      </c>
      <c r="G149" s="48" t="str">
        <f>IFERROR(_xlfn.XLOOKUP($B149,contract[Social Value Measures],contract[Social value proxy 
£])*E149,"")</f>
        <v/>
      </c>
      <c r="H149" s="49"/>
      <c r="I149" s="49"/>
      <c r="J149" s="49"/>
      <c r="K149" s="49"/>
      <c r="L149" s="49"/>
      <c r="M149" s="49"/>
      <c r="N149" s="49"/>
      <c r="O149" s="49"/>
      <c r="P149" s="49"/>
      <c r="Q149" s="49"/>
      <c r="R149" s="49"/>
      <c r="S149" s="49"/>
      <c r="T149" s="49"/>
      <c r="U149" s="33">
        <f>_xlfn.XLOOKUP($B149,contract[Social Value Measures],contract[Units])</f>
        <v>0</v>
      </c>
      <c r="V149" s="48">
        <f>_xlfn.XLOOKUP($B149,contract[Social Value Measures],contract[Social value proxy 
£])</f>
        <v>0</v>
      </c>
      <c r="W149" s="33">
        <f>_xlfn.XLOOKUP($B149,contract[Social Value Measures],contract[Theme])</f>
        <v>0</v>
      </c>
      <c r="X149" s="33">
        <f>_xlfn.XLOOKUP($B149,contract[Social Value Measures],contract[Outcome])</f>
        <v>0</v>
      </c>
      <c r="Y149" s="33">
        <f>_xlfn.XLOOKUP($B149,contract[Social Value Measures],contract[Reference])</f>
        <v>0</v>
      </c>
      <c r="Z149" s="33" t="str">
        <f>IF($B149="","",_xlfn.XLOOKUP($B149,contract[Social Value Measures],contract[Milestones / Comments],""))</f>
        <v/>
      </c>
      <c r="AA149" s="48">
        <f>_xlfn.XLOOKUP($B149,contract[Social Value Measures],contract[Social value proxy 
£ committed])</f>
        <v>0</v>
      </c>
      <c r="AB149" s="50">
        <f t="shared" si="36"/>
        <v>0</v>
      </c>
      <c r="AC149" s="50">
        <f t="shared" si="37"/>
        <v>0</v>
      </c>
      <c r="AD149" s="50">
        <f t="shared" si="38"/>
        <v>0</v>
      </c>
      <c r="AE149" s="50">
        <f t="shared" si="39"/>
        <v>0</v>
      </c>
      <c r="AF149" s="50">
        <f t="shared" si="40"/>
        <v>0</v>
      </c>
      <c r="AG149" s="50">
        <f t="shared" si="41"/>
        <v>0</v>
      </c>
      <c r="AH149" s="50">
        <f t="shared" si="42"/>
        <v>0</v>
      </c>
      <c r="AI149" s="50">
        <f t="shared" si="43"/>
        <v>0</v>
      </c>
      <c r="AJ149" s="50">
        <f t="shared" si="44"/>
        <v>0</v>
      </c>
      <c r="AK149" s="50">
        <f t="shared" si="45"/>
        <v>0</v>
      </c>
      <c r="AL149" s="50">
        <f t="shared" si="46"/>
        <v>0</v>
      </c>
      <c r="AM149" s="50">
        <f t="shared" si="47"/>
        <v>0</v>
      </c>
      <c r="AN149" s="50">
        <f t="shared" si="48"/>
        <v>0</v>
      </c>
      <c r="AO149" s="50" t="b">
        <f t="shared" si="49"/>
        <v>0</v>
      </c>
    </row>
    <row r="150" spans="2:41">
      <c r="B150" s="93"/>
      <c r="C150" s="33">
        <f>_xlfn.XLOOKUP($B150,contract[Social Value Measures],contract[Reporting Frequency])</f>
        <v>0</v>
      </c>
      <c r="D150" s="33" t="str">
        <f>IF($B150="","",_xlfn.XLOOKUP($B150,contract[Social Value Measures],contract[Total Supplier Commitment (Units)],""))</f>
        <v/>
      </c>
      <c r="E150" s="46" t="str">
        <f t="shared" si="34"/>
        <v/>
      </c>
      <c r="F150" s="47" t="str">
        <f t="shared" si="35"/>
        <v/>
      </c>
      <c r="G150" s="48" t="str">
        <f>IFERROR(_xlfn.XLOOKUP($B150,contract[Social Value Measures],contract[Social value proxy 
£])*E150,"")</f>
        <v/>
      </c>
      <c r="H150" s="49"/>
      <c r="I150" s="49"/>
      <c r="J150" s="49"/>
      <c r="K150" s="49"/>
      <c r="L150" s="49"/>
      <c r="M150" s="49"/>
      <c r="N150" s="49"/>
      <c r="O150" s="49"/>
      <c r="P150" s="49"/>
      <c r="Q150" s="49"/>
      <c r="R150" s="49"/>
      <c r="S150" s="49"/>
      <c r="T150" s="49"/>
      <c r="U150" s="33">
        <f>_xlfn.XLOOKUP($B150,contract[Social Value Measures],contract[Units])</f>
        <v>0</v>
      </c>
      <c r="V150" s="48">
        <f>_xlfn.XLOOKUP($B150,contract[Social Value Measures],contract[Social value proxy 
£])</f>
        <v>0</v>
      </c>
      <c r="W150" s="33">
        <f>_xlfn.XLOOKUP($B150,contract[Social Value Measures],contract[Theme])</f>
        <v>0</v>
      </c>
      <c r="X150" s="33">
        <f>_xlfn.XLOOKUP($B150,contract[Social Value Measures],contract[Outcome])</f>
        <v>0</v>
      </c>
      <c r="Y150" s="33">
        <f>_xlfn.XLOOKUP($B150,contract[Social Value Measures],contract[Reference])</f>
        <v>0</v>
      </c>
      <c r="Z150" s="33" t="str">
        <f>IF($B150="","",_xlfn.XLOOKUP($B150,contract[Social Value Measures],contract[Milestones / Comments],""))</f>
        <v/>
      </c>
      <c r="AA150" s="48">
        <f>_xlfn.XLOOKUP($B150,contract[Social Value Measures],contract[Social value proxy 
£ committed])</f>
        <v>0</v>
      </c>
      <c r="AB150" s="50">
        <f t="shared" si="36"/>
        <v>0</v>
      </c>
      <c r="AC150" s="50">
        <f t="shared" si="37"/>
        <v>0</v>
      </c>
      <c r="AD150" s="50">
        <f t="shared" si="38"/>
        <v>0</v>
      </c>
      <c r="AE150" s="50">
        <f t="shared" si="39"/>
        <v>0</v>
      </c>
      <c r="AF150" s="50">
        <f t="shared" si="40"/>
        <v>0</v>
      </c>
      <c r="AG150" s="50">
        <f t="shared" si="41"/>
        <v>0</v>
      </c>
      <c r="AH150" s="50">
        <f t="shared" si="42"/>
        <v>0</v>
      </c>
      <c r="AI150" s="50">
        <f t="shared" si="43"/>
        <v>0</v>
      </c>
      <c r="AJ150" s="50">
        <f t="shared" si="44"/>
        <v>0</v>
      </c>
      <c r="AK150" s="50">
        <f t="shared" si="45"/>
        <v>0</v>
      </c>
      <c r="AL150" s="50">
        <f t="shared" si="46"/>
        <v>0</v>
      </c>
      <c r="AM150" s="50">
        <f t="shared" si="47"/>
        <v>0</v>
      </c>
      <c r="AN150" s="50">
        <f t="shared" si="48"/>
        <v>0</v>
      </c>
      <c r="AO150" s="50" t="b">
        <f t="shared" si="49"/>
        <v>0</v>
      </c>
    </row>
    <row r="151" spans="2:41">
      <c r="B151" s="93"/>
      <c r="C151" s="33">
        <f>_xlfn.XLOOKUP($B151,contract[Social Value Measures],contract[Reporting Frequency])</f>
        <v>0</v>
      </c>
      <c r="D151" s="33" t="str">
        <f>IF($B151="","",_xlfn.XLOOKUP($B151,contract[Social Value Measures],contract[Total Supplier Commitment (Units)],""))</f>
        <v/>
      </c>
      <c r="E151" s="46" t="str">
        <f t="shared" si="34"/>
        <v/>
      </c>
      <c r="F151" s="47" t="str">
        <f t="shared" si="35"/>
        <v/>
      </c>
      <c r="G151" s="48" t="str">
        <f>IFERROR(_xlfn.XLOOKUP($B151,contract[Social Value Measures],contract[Social value proxy 
£])*E151,"")</f>
        <v/>
      </c>
      <c r="H151" s="49"/>
      <c r="I151" s="49"/>
      <c r="J151" s="49"/>
      <c r="K151" s="49"/>
      <c r="L151" s="49"/>
      <c r="M151" s="49"/>
      <c r="N151" s="49"/>
      <c r="O151" s="49"/>
      <c r="P151" s="49"/>
      <c r="Q151" s="49"/>
      <c r="R151" s="49"/>
      <c r="S151" s="49"/>
      <c r="T151" s="49"/>
      <c r="U151" s="33">
        <f>_xlfn.XLOOKUP($B151,contract[Social Value Measures],contract[Units])</f>
        <v>0</v>
      </c>
      <c r="V151" s="48">
        <f>_xlfn.XLOOKUP($B151,contract[Social Value Measures],contract[Social value proxy 
£])</f>
        <v>0</v>
      </c>
      <c r="W151" s="33">
        <f>_xlfn.XLOOKUP($B151,contract[Social Value Measures],contract[Theme])</f>
        <v>0</v>
      </c>
      <c r="X151" s="33">
        <f>_xlfn.XLOOKUP($B151,contract[Social Value Measures],contract[Outcome])</f>
        <v>0</v>
      </c>
      <c r="Y151" s="33">
        <f>_xlfn.XLOOKUP($B151,contract[Social Value Measures],contract[Reference])</f>
        <v>0</v>
      </c>
      <c r="Z151" s="33" t="str">
        <f>IF($B151="","",_xlfn.XLOOKUP($B151,contract[Social Value Measures],contract[Milestones / Comments],""))</f>
        <v/>
      </c>
      <c r="AA151" s="48">
        <f>_xlfn.XLOOKUP($B151,contract[Social Value Measures],contract[Social value proxy 
£ committed])</f>
        <v>0</v>
      </c>
      <c r="AB151" s="50">
        <f t="shared" si="36"/>
        <v>0</v>
      </c>
      <c r="AC151" s="50">
        <f t="shared" si="37"/>
        <v>0</v>
      </c>
      <c r="AD151" s="50">
        <f t="shared" si="38"/>
        <v>0</v>
      </c>
      <c r="AE151" s="50">
        <f t="shared" si="39"/>
        <v>0</v>
      </c>
      <c r="AF151" s="50">
        <f t="shared" si="40"/>
        <v>0</v>
      </c>
      <c r="AG151" s="50">
        <f t="shared" si="41"/>
        <v>0</v>
      </c>
      <c r="AH151" s="50">
        <f t="shared" si="42"/>
        <v>0</v>
      </c>
      <c r="AI151" s="50">
        <f t="shared" si="43"/>
        <v>0</v>
      </c>
      <c r="AJ151" s="50">
        <f t="shared" si="44"/>
        <v>0</v>
      </c>
      <c r="AK151" s="50">
        <f t="shared" si="45"/>
        <v>0</v>
      </c>
      <c r="AL151" s="50">
        <f t="shared" si="46"/>
        <v>0</v>
      </c>
      <c r="AM151" s="50">
        <f t="shared" si="47"/>
        <v>0</v>
      </c>
      <c r="AN151" s="50">
        <f t="shared" si="48"/>
        <v>0</v>
      </c>
      <c r="AO151" s="50" t="b">
        <f t="shared" si="49"/>
        <v>0</v>
      </c>
    </row>
    <row r="152" spans="2:41">
      <c r="B152" s="93"/>
      <c r="C152" s="33">
        <f>_xlfn.XLOOKUP($B152,contract[Social Value Measures],contract[Reporting Frequency])</f>
        <v>0</v>
      </c>
      <c r="D152" s="33" t="str">
        <f>IF($B152="","",_xlfn.XLOOKUP($B152,contract[Social Value Measures],contract[Total Supplier Commitment (Units)],""))</f>
        <v/>
      </c>
      <c r="E152" s="46" t="str">
        <f t="shared" si="34"/>
        <v/>
      </c>
      <c r="F152" s="47" t="str">
        <f t="shared" si="35"/>
        <v/>
      </c>
      <c r="G152" s="48" t="str">
        <f>IFERROR(_xlfn.XLOOKUP($B152,contract[Social Value Measures],contract[Social value proxy 
£])*E152,"")</f>
        <v/>
      </c>
      <c r="H152" s="49"/>
      <c r="I152" s="49"/>
      <c r="J152" s="49"/>
      <c r="K152" s="49"/>
      <c r="L152" s="49"/>
      <c r="M152" s="49"/>
      <c r="N152" s="49"/>
      <c r="O152" s="49"/>
      <c r="P152" s="49"/>
      <c r="Q152" s="49"/>
      <c r="R152" s="49"/>
      <c r="S152" s="49"/>
      <c r="T152" s="49"/>
      <c r="U152" s="33">
        <f>_xlfn.XLOOKUP($B152,contract[Social Value Measures],contract[Units])</f>
        <v>0</v>
      </c>
      <c r="V152" s="48">
        <f>_xlfn.XLOOKUP($B152,contract[Social Value Measures],contract[Social value proxy 
£])</f>
        <v>0</v>
      </c>
      <c r="W152" s="33">
        <f>_xlfn.XLOOKUP($B152,contract[Social Value Measures],contract[Theme])</f>
        <v>0</v>
      </c>
      <c r="X152" s="33">
        <f>_xlfn.XLOOKUP($B152,contract[Social Value Measures],contract[Outcome])</f>
        <v>0</v>
      </c>
      <c r="Y152" s="33">
        <f>_xlfn.XLOOKUP($B152,contract[Social Value Measures],contract[Reference])</f>
        <v>0</v>
      </c>
      <c r="Z152" s="33" t="str">
        <f>IF($B152="","",_xlfn.XLOOKUP($B152,contract[Social Value Measures],contract[Milestones / Comments],""))</f>
        <v/>
      </c>
      <c r="AA152" s="48">
        <f>_xlfn.XLOOKUP($B152,contract[Social Value Measures],contract[Social value proxy 
£ committed])</f>
        <v>0</v>
      </c>
      <c r="AB152" s="50">
        <f t="shared" si="36"/>
        <v>0</v>
      </c>
      <c r="AC152" s="50">
        <f t="shared" si="37"/>
        <v>0</v>
      </c>
      <c r="AD152" s="50">
        <f t="shared" si="38"/>
        <v>0</v>
      </c>
      <c r="AE152" s="50">
        <f t="shared" si="39"/>
        <v>0</v>
      </c>
      <c r="AF152" s="50">
        <f t="shared" si="40"/>
        <v>0</v>
      </c>
      <c r="AG152" s="50">
        <f t="shared" si="41"/>
        <v>0</v>
      </c>
      <c r="AH152" s="50">
        <f t="shared" si="42"/>
        <v>0</v>
      </c>
      <c r="AI152" s="50">
        <f t="shared" si="43"/>
        <v>0</v>
      </c>
      <c r="AJ152" s="50">
        <f t="shared" si="44"/>
        <v>0</v>
      </c>
      <c r="AK152" s="50">
        <f t="shared" si="45"/>
        <v>0</v>
      </c>
      <c r="AL152" s="50">
        <f t="shared" si="46"/>
        <v>0</v>
      </c>
      <c r="AM152" s="50">
        <f t="shared" si="47"/>
        <v>0</v>
      </c>
      <c r="AN152" s="50">
        <f t="shared" si="48"/>
        <v>0</v>
      </c>
      <c r="AO152" s="50" t="b">
        <f t="shared" si="49"/>
        <v>0</v>
      </c>
    </row>
    <row r="153" spans="2:41">
      <c r="B153" s="93"/>
      <c r="C153" s="33">
        <f>_xlfn.XLOOKUP($B153,contract[Social Value Measures],contract[Reporting Frequency])</f>
        <v>0</v>
      </c>
      <c r="D153" s="33" t="str">
        <f>IF($B153="","",_xlfn.XLOOKUP($B153,contract[Social Value Measures],contract[Total Supplier Commitment (Units)],""))</f>
        <v/>
      </c>
      <c r="E153" s="46" t="str">
        <f t="shared" si="34"/>
        <v/>
      </c>
      <c r="F153" s="47" t="str">
        <f t="shared" si="35"/>
        <v/>
      </c>
      <c r="G153" s="48" t="str">
        <f>IFERROR(_xlfn.XLOOKUP($B153,contract[Social Value Measures],contract[Social value proxy 
£])*E153,"")</f>
        <v/>
      </c>
      <c r="H153" s="49"/>
      <c r="I153" s="49"/>
      <c r="J153" s="49"/>
      <c r="K153" s="49"/>
      <c r="L153" s="49"/>
      <c r="M153" s="49"/>
      <c r="N153" s="49"/>
      <c r="O153" s="49"/>
      <c r="P153" s="49"/>
      <c r="Q153" s="49"/>
      <c r="R153" s="49"/>
      <c r="S153" s="49"/>
      <c r="T153" s="49"/>
      <c r="U153" s="33">
        <f>_xlfn.XLOOKUP($B153,contract[Social Value Measures],contract[Units])</f>
        <v>0</v>
      </c>
      <c r="V153" s="48">
        <f>_xlfn.XLOOKUP($B153,contract[Social Value Measures],contract[Social value proxy 
£])</f>
        <v>0</v>
      </c>
      <c r="W153" s="33">
        <f>_xlfn.XLOOKUP($B153,contract[Social Value Measures],contract[Theme])</f>
        <v>0</v>
      </c>
      <c r="X153" s="33">
        <f>_xlfn.XLOOKUP($B153,contract[Social Value Measures],contract[Outcome])</f>
        <v>0</v>
      </c>
      <c r="Y153" s="33">
        <f>_xlfn.XLOOKUP($B153,contract[Social Value Measures],contract[Reference])</f>
        <v>0</v>
      </c>
      <c r="Z153" s="33" t="str">
        <f>IF($B153="","",_xlfn.XLOOKUP($B153,contract[Social Value Measures],contract[Milestones / Comments],""))</f>
        <v/>
      </c>
      <c r="AA153" s="48">
        <f>_xlfn.XLOOKUP($B153,contract[Social Value Measures],contract[Social value proxy 
£ committed])</f>
        <v>0</v>
      </c>
      <c r="AB153" s="50">
        <f t="shared" si="36"/>
        <v>0</v>
      </c>
      <c r="AC153" s="50">
        <f t="shared" si="37"/>
        <v>0</v>
      </c>
      <c r="AD153" s="50">
        <f t="shared" si="38"/>
        <v>0</v>
      </c>
      <c r="AE153" s="50">
        <f t="shared" si="39"/>
        <v>0</v>
      </c>
      <c r="AF153" s="50">
        <f t="shared" si="40"/>
        <v>0</v>
      </c>
      <c r="AG153" s="50">
        <f t="shared" si="41"/>
        <v>0</v>
      </c>
      <c r="AH153" s="50">
        <f t="shared" si="42"/>
        <v>0</v>
      </c>
      <c r="AI153" s="50">
        <f t="shared" si="43"/>
        <v>0</v>
      </c>
      <c r="AJ153" s="50">
        <f t="shared" si="44"/>
        <v>0</v>
      </c>
      <c r="AK153" s="50">
        <f t="shared" si="45"/>
        <v>0</v>
      </c>
      <c r="AL153" s="50">
        <f t="shared" si="46"/>
        <v>0</v>
      </c>
      <c r="AM153" s="50">
        <f t="shared" si="47"/>
        <v>0</v>
      </c>
      <c r="AN153" s="50">
        <f t="shared" si="48"/>
        <v>0</v>
      </c>
      <c r="AO153" s="50" t="b">
        <f t="shared" si="49"/>
        <v>0</v>
      </c>
    </row>
    <row r="154" spans="2:41">
      <c r="B154" s="93"/>
      <c r="C154" s="33">
        <f>_xlfn.XLOOKUP($B154,contract[Social Value Measures],contract[Reporting Frequency])</f>
        <v>0</v>
      </c>
      <c r="D154" s="33" t="str">
        <f>IF($B154="","",_xlfn.XLOOKUP($B154,contract[Social Value Measures],contract[Total Supplier Commitment (Units)],""))</f>
        <v/>
      </c>
      <c r="E154" s="46" t="str">
        <f t="shared" si="34"/>
        <v/>
      </c>
      <c r="F154" s="47" t="str">
        <f t="shared" si="35"/>
        <v/>
      </c>
      <c r="G154" s="48" t="str">
        <f>IFERROR(_xlfn.XLOOKUP($B154,contract[Social Value Measures],contract[Social value proxy 
£])*E154,"")</f>
        <v/>
      </c>
      <c r="H154" s="49"/>
      <c r="I154" s="49"/>
      <c r="J154" s="49"/>
      <c r="K154" s="49"/>
      <c r="L154" s="49"/>
      <c r="M154" s="49"/>
      <c r="N154" s="49"/>
      <c r="O154" s="49"/>
      <c r="P154" s="49"/>
      <c r="Q154" s="49"/>
      <c r="R154" s="49"/>
      <c r="S154" s="49"/>
      <c r="T154" s="49"/>
      <c r="U154" s="33">
        <f>_xlfn.XLOOKUP($B154,contract[Social Value Measures],contract[Units])</f>
        <v>0</v>
      </c>
      <c r="V154" s="48">
        <f>_xlfn.XLOOKUP($B154,contract[Social Value Measures],contract[Social value proxy 
£])</f>
        <v>0</v>
      </c>
      <c r="W154" s="33">
        <f>_xlfn.XLOOKUP($B154,contract[Social Value Measures],contract[Theme])</f>
        <v>0</v>
      </c>
      <c r="X154" s="33">
        <f>_xlfn.XLOOKUP($B154,contract[Social Value Measures],contract[Outcome])</f>
        <v>0</v>
      </c>
      <c r="Y154" s="33">
        <f>_xlfn.XLOOKUP($B154,contract[Social Value Measures],contract[Reference])</f>
        <v>0</v>
      </c>
      <c r="Z154" s="33" t="str">
        <f>IF($B154="","",_xlfn.XLOOKUP($B154,contract[Social Value Measures],contract[Milestones / Comments],""))</f>
        <v/>
      </c>
      <c r="AA154" s="48">
        <f>_xlfn.XLOOKUP($B154,contract[Social Value Measures],contract[Social value proxy 
£ committed])</f>
        <v>0</v>
      </c>
      <c r="AB154" s="50">
        <f t="shared" si="36"/>
        <v>0</v>
      </c>
      <c r="AC154" s="50">
        <f t="shared" si="37"/>
        <v>0</v>
      </c>
      <c r="AD154" s="50">
        <f t="shared" si="38"/>
        <v>0</v>
      </c>
      <c r="AE154" s="50">
        <f t="shared" si="39"/>
        <v>0</v>
      </c>
      <c r="AF154" s="50">
        <f t="shared" si="40"/>
        <v>0</v>
      </c>
      <c r="AG154" s="50">
        <f t="shared" si="41"/>
        <v>0</v>
      </c>
      <c r="AH154" s="50">
        <f t="shared" si="42"/>
        <v>0</v>
      </c>
      <c r="AI154" s="50">
        <f t="shared" si="43"/>
        <v>0</v>
      </c>
      <c r="AJ154" s="50">
        <f t="shared" si="44"/>
        <v>0</v>
      </c>
      <c r="AK154" s="50">
        <f t="shared" si="45"/>
        <v>0</v>
      </c>
      <c r="AL154" s="50">
        <f t="shared" si="46"/>
        <v>0</v>
      </c>
      <c r="AM154" s="50">
        <f t="shared" si="47"/>
        <v>0</v>
      </c>
      <c r="AN154" s="50">
        <f t="shared" si="48"/>
        <v>0</v>
      </c>
      <c r="AO154" s="50" t="b">
        <f t="shared" si="49"/>
        <v>0</v>
      </c>
    </row>
    <row r="155" spans="2:41">
      <c r="B155" s="93"/>
      <c r="C155" s="33">
        <f>_xlfn.XLOOKUP($B155,contract[Social Value Measures],contract[Reporting Frequency])</f>
        <v>0</v>
      </c>
      <c r="D155" s="33" t="str">
        <f>IF($B155="","",_xlfn.XLOOKUP($B155,contract[Social Value Measures],contract[Total Supplier Commitment (Units)],""))</f>
        <v/>
      </c>
      <c r="E155" s="46" t="str">
        <f t="shared" si="34"/>
        <v/>
      </c>
      <c r="F155" s="47" t="str">
        <f t="shared" si="35"/>
        <v/>
      </c>
      <c r="G155" s="48" t="str">
        <f>IFERROR(_xlfn.XLOOKUP($B155,contract[Social Value Measures],contract[Social value proxy 
£])*E155,"")</f>
        <v/>
      </c>
      <c r="H155" s="49"/>
      <c r="I155" s="49"/>
      <c r="J155" s="49"/>
      <c r="K155" s="49"/>
      <c r="L155" s="49"/>
      <c r="M155" s="49"/>
      <c r="N155" s="49"/>
      <c r="O155" s="49"/>
      <c r="P155" s="49"/>
      <c r="Q155" s="49"/>
      <c r="R155" s="49"/>
      <c r="S155" s="49"/>
      <c r="T155" s="49"/>
      <c r="U155" s="33">
        <f>_xlfn.XLOOKUP($B155,contract[Social Value Measures],contract[Units])</f>
        <v>0</v>
      </c>
      <c r="V155" s="48">
        <f>_xlfn.XLOOKUP($B155,contract[Social Value Measures],contract[Social value proxy 
£])</f>
        <v>0</v>
      </c>
      <c r="W155" s="33">
        <f>_xlfn.XLOOKUP($B155,contract[Social Value Measures],contract[Theme])</f>
        <v>0</v>
      </c>
      <c r="X155" s="33">
        <f>_xlfn.XLOOKUP($B155,contract[Social Value Measures],contract[Outcome])</f>
        <v>0</v>
      </c>
      <c r="Y155" s="33">
        <f>_xlfn.XLOOKUP($B155,contract[Social Value Measures],contract[Reference])</f>
        <v>0</v>
      </c>
      <c r="Z155" s="33" t="str">
        <f>IF($B155="","",_xlfn.XLOOKUP($B155,contract[Social Value Measures],contract[Milestones / Comments],""))</f>
        <v/>
      </c>
      <c r="AA155" s="48">
        <f>_xlfn.XLOOKUP($B155,contract[Social Value Measures],contract[Social value proxy 
£ committed])</f>
        <v>0</v>
      </c>
      <c r="AB155" s="50">
        <f t="shared" si="36"/>
        <v>0</v>
      </c>
      <c r="AC155" s="50">
        <f t="shared" si="37"/>
        <v>0</v>
      </c>
      <c r="AD155" s="50">
        <f t="shared" si="38"/>
        <v>0</v>
      </c>
      <c r="AE155" s="50">
        <f t="shared" si="39"/>
        <v>0</v>
      </c>
      <c r="AF155" s="50">
        <f t="shared" si="40"/>
        <v>0</v>
      </c>
      <c r="AG155" s="50">
        <f t="shared" si="41"/>
        <v>0</v>
      </c>
      <c r="AH155" s="50">
        <f t="shared" si="42"/>
        <v>0</v>
      </c>
      <c r="AI155" s="50">
        <f t="shared" si="43"/>
        <v>0</v>
      </c>
      <c r="AJ155" s="50">
        <f t="shared" si="44"/>
        <v>0</v>
      </c>
      <c r="AK155" s="50">
        <f t="shared" si="45"/>
        <v>0</v>
      </c>
      <c r="AL155" s="50">
        <f t="shared" si="46"/>
        <v>0</v>
      </c>
      <c r="AM155" s="50">
        <f t="shared" si="47"/>
        <v>0</v>
      </c>
      <c r="AN155" s="50">
        <f t="shared" si="48"/>
        <v>0</v>
      </c>
      <c r="AO155" s="50" t="b">
        <f t="shared" si="49"/>
        <v>0</v>
      </c>
    </row>
    <row r="156" spans="2:41">
      <c r="B156" s="93"/>
      <c r="C156" s="33">
        <f>_xlfn.XLOOKUP($B156,contract[Social Value Measures],contract[Reporting Frequency])</f>
        <v>0</v>
      </c>
      <c r="D156" s="33" t="str">
        <f>IF($B156="","",_xlfn.XLOOKUP($B156,contract[Social Value Measures],contract[Total Supplier Commitment (Units)],""))</f>
        <v/>
      </c>
      <c r="E156" s="46" t="str">
        <f t="shared" si="34"/>
        <v/>
      </c>
      <c r="F156" s="47" t="str">
        <f t="shared" si="35"/>
        <v/>
      </c>
      <c r="G156" s="48" t="str">
        <f>IFERROR(_xlfn.XLOOKUP($B156,contract[Social Value Measures],contract[Social value proxy 
£])*E156,"")</f>
        <v/>
      </c>
      <c r="H156" s="49"/>
      <c r="I156" s="49"/>
      <c r="J156" s="49"/>
      <c r="K156" s="49"/>
      <c r="L156" s="49"/>
      <c r="M156" s="49"/>
      <c r="N156" s="49"/>
      <c r="O156" s="49"/>
      <c r="P156" s="49"/>
      <c r="Q156" s="49"/>
      <c r="R156" s="49"/>
      <c r="S156" s="49"/>
      <c r="T156" s="49"/>
      <c r="U156" s="33">
        <f>_xlfn.XLOOKUP($B156,contract[Social Value Measures],contract[Units])</f>
        <v>0</v>
      </c>
      <c r="V156" s="48">
        <f>_xlfn.XLOOKUP($B156,contract[Social Value Measures],contract[Social value proxy 
£])</f>
        <v>0</v>
      </c>
      <c r="W156" s="33">
        <f>_xlfn.XLOOKUP($B156,contract[Social Value Measures],contract[Theme])</f>
        <v>0</v>
      </c>
      <c r="X156" s="33">
        <f>_xlfn.XLOOKUP($B156,contract[Social Value Measures],contract[Outcome])</f>
        <v>0</v>
      </c>
      <c r="Y156" s="33">
        <f>_xlfn.XLOOKUP($B156,contract[Social Value Measures],contract[Reference])</f>
        <v>0</v>
      </c>
      <c r="Z156" s="33" t="str">
        <f>IF($B156="","",_xlfn.XLOOKUP($B156,contract[Social Value Measures],contract[Milestones / Comments],""))</f>
        <v/>
      </c>
      <c r="AA156" s="48">
        <f>_xlfn.XLOOKUP($B156,contract[Social Value Measures],contract[Social value proxy 
£ committed])</f>
        <v>0</v>
      </c>
      <c r="AB156" s="50">
        <f t="shared" si="36"/>
        <v>0</v>
      </c>
      <c r="AC156" s="50">
        <f t="shared" si="37"/>
        <v>0</v>
      </c>
      <c r="AD156" s="50">
        <f t="shared" si="38"/>
        <v>0</v>
      </c>
      <c r="AE156" s="50">
        <f t="shared" si="39"/>
        <v>0</v>
      </c>
      <c r="AF156" s="50">
        <f t="shared" si="40"/>
        <v>0</v>
      </c>
      <c r="AG156" s="50">
        <f t="shared" si="41"/>
        <v>0</v>
      </c>
      <c r="AH156" s="50">
        <f t="shared" si="42"/>
        <v>0</v>
      </c>
      <c r="AI156" s="50">
        <f t="shared" si="43"/>
        <v>0</v>
      </c>
      <c r="AJ156" s="50">
        <f t="shared" si="44"/>
        <v>0</v>
      </c>
      <c r="AK156" s="50">
        <f t="shared" si="45"/>
        <v>0</v>
      </c>
      <c r="AL156" s="50">
        <f t="shared" si="46"/>
        <v>0</v>
      </c>
      <c r="AM156" s="50">
        <f t="shared" si="47"/>
        <v>0</v>
      </c>
      <c r="AN156" s="50">
        <f t="shared" si="48"/>
        <v>0</v>
      </c>
      <c r="AO156" s="50" t="b">
        <f t="shared" si="49"/>
        <v>0</v>
      </c>
    </row>
    <row r="157" spans="2:41">
      <c r="B157" s="93"/>
      <c r="C157" s="33">
        <f>_xlfn.XLOOKUP($B157,contract[Social Value Measures],contract[Reporting Frequency])</f>
        <v>0</v>
      </c>
      <c r="D157" s="33" t="str">
        <f>IF($B157="","",_xlfn.XLOOKUP($B157,contract[Social Value Measures],contract[Total Supplier Commitment (Units)],""))</f>
        <v/>
      </c>
      <c r="E157" s="46" t="str">
        <f t="shared" si="34"/>
        <v/>
      </c>
      <c r="F157" s="47" t="str">
        <f t="shared" si="35"/>
        <v/>
      </c>
      <c r="G157" s="48" t="str">
        <f>IFERROR(_xlfn.XLOOKUP($B157,contract[Social Value Measures],contract[Social value proxy 
£])*E157,"")</f>
        <v/>
      </c>
      <c r="H157" s="49"/>
      <c r="I157" s="49"/>
      <c r="J157" s="49"/>
      <c r="K157" s="49"/>
      <c r="L157" s="49"/>
      <c r="M157" s="49"/>
      <c r="N157" s="49"/>
      <c r="O157" s="49"/>
      <c r="P157" s="49"/>
      <c r="Q157" s="49"/>
      <c r="R157" s="49"/>
      <c r="S157" s="49"/>
      <c r="T157" s="49"/>
      <c r="U157" s="33">
        <f>_xlfn.XLOOKUP($B157,contract[Social Value Measures],contract[Units])</f>
        <v>0</v>
      </c>
      <c r="V157" s="48">
        <f>_xlfn.XLOOKUP($B157,contract[Social Value Measures],contract[Social value proxy 
£])</f>
        <v>0</v>
      </c>
      <c r="W157" s="33">
        <f>_xlfn.XLOOKUP($B157,contract[Social Value Measures],contract[Theme])</f>
        <v>0</v>
      </c>
      <c r="X157" s="33">
        <f>_xlfn.XLOOKUP($B157,contract[Social Value Measures],contract[Outcome])</f>
        <v>0</v>
      </c>
      <c r="Y157" s="33">
        <f>_xlfn.XLOOKUP($B157,contract[Social Value Measures],contract[Reference])</f>
        <v>0</v>
      </c>
      <c r="Z157" s="33" t="str">
        <f>IF($B157="","",_xlfn.XLOOKUP($B157,contract[Social Value Measures],contract[Milestones / Comments],""))</f>
        <v/>
      </c>
      <c r="AA157" s="48">
        <f>_xlfn.XLOOKUP($B157,contract[Social Value Measures],contract[Social value proxy 
£ committed])</f>
        <v>0</v>
      </c>
      <c r="AB157" s="50">
        <f t="shared" si="36"/>
        <v>0</v>
      </c>
      <c r="AC157" s="50">
        <f t="shared" si="37"/>
        <v>0</v>
      </c>
      <c r="AD157" s="50">
        <f t="shared" si="38"/>
        <v>0</v>
      </c>
      <c r="AE157" s="50">
        <f t="shared" si="39"/>
        <v>0</v>
      </c>
      <c r="AF157" s="50">
        <f t="shared" si="40"/>
        <v>0</v>
      </c>
      <c r="AG157" s="50">
        <f t="shared" si="41"/>
        <v>0</v>
      </c>
      <c r="AH157" s="50">
        <f t="shared" si="42"/>
        <v>0</v>
      </c>
      <c r="AI157" s="50">
        <f t="shared" si="43"/>
        <v>0</v>
      </c>
      <c r="AJ157" s="50">
        <f t="shared" si="44"/>
        <v>0</v>
      </c>
      <c r="AK157" s="50">
        <f t="shared" si="45"/>
        <v>0</v>
      </c>
      <c r="AL157" s="50">
        <f t="shared" si="46"/>
        <v>0</v>
      </c>
      <c r="AM157" s="50">
        <f t="shared" si="47"/>
        <v>0</v>
      </c>
      <c r="AN157" s="50">
        <f t="shared" si="48"/>
        <v>0</v>
      </c>
      <c r="AO157" s="50" t="b">
        <f t="shared" si="49"/>
        <v>0</v>
      </c>
    </row>
    <row r="158" spans="2:41">
      <c r="B158" s="93"/>
      <c r="C158" s="33">
        <f>_xlfn.XLOOKUP($B158,contract[Social Value Measures],contract[Reporting Frequency])</f>
        <v>0</v>
      </c>
      <c r="D158" s="33" t="str">
        <f>IF($B158="","",_xlfn.XLOOKUP($B158,contract[Social Value Measures],contract[Total Supplier Commitment (Units)],""))</f>
        <v/>
      </c>
      <c r="E158" s="46" t="str">
        <f t="shared" si="34"/>
        <v/>
      </c>
      <c r="F158" s="47" t="str">
        <f t="shared" si="35"/>
        <v/>
      </c>
      <c r="G158" s="48" t="str">
        <f>IFERROR(_xlfn.XLOOKUP($B158,contract[Social Value Measures],contract[Social value proxy 
£])*E158,"")</f>
        <v/>
      </c>
      <c r="H158" s="49"/>
      <c r="I158" s="49"/>
      <c r="J158" s="49"/>
      <c r="K158" s="49"/>
      <c r="L158" s="49"/>
      <c r="M158" s="49"/>
      <c r="N158" s="49"/>
      <c r="O158" s="49"/>
      <c r="P158" s="49"/>
      <c r="Q158" s="49"/>
      <c r="R158" s="49"/>
      <c r="S158" s="49"/>
      <c r="T158" s="49"/>
      <c r="U158" s="33">
        <f>_xlfn.XLOOKUP($B158,contract[Social Value Measures],contract[Units])</f>
        <v>0</v>
      </c>
      <c r="V158" s="48">
        <f>_xlfn.XLOOKUP($B158,contract[Social Value Measures],contract[Social value proxy 
£])</f>
        <v>0</v>
      </c>
      <c r="W158" s="33">
        <f>_xlfn.XLOOKUP($B158,contract[Social Value Measures],contract[Theme])</f>
        <v>0</v>
      </c>
      <c r="X158" s="33">
        <f>_xlfn.XLOOKUP($B158,contract[Social Value Measures],contract[Outcome])</f>
        <v>0</v>
      </c>
      <c r="Y158" s="33">
        <f>_xlfn.XLOOKUP($B158,contract[Social Value Measures],contract[Reference])</f>
        <v>0</v>
      </c>
      <c r="Z158" s="33" t="str">
        <f>IF($B158="","",_xlfn.XLOOKUP($B158,contract[Social Value Measures],contract[Milestones / Comments],""))</f>
        <v/>
      </c>
      <c r="AA158" s="48">
        <f>_xlfn.XLOOKUP($B158,contract[Social Value Measures],contract[Social value proxy 
£ committed])</f>
        <v>0</v>
      </c>
      <c r="AB158" s="50">
        <f t="shared" si="36"/>
        <v>0</v>
      </c>
      <c r="AC158" s="50">
        <f t="shared" si="37"/>
        <v>0</v>
      </c>
      <c r="AD158" s="50">
        <f t="shared" si="38"/>
        <v>0</v>
      </c>
      <c r="AE158" s="50">
        <f t="shared" si="39"/>
        <v>0</v>
      </c>
      <c r="AF158" s="50">
        <f t="shared" si="40"/>
        <v>0</v>
      </c>
      <c r="AG158" s="50">
        <f t="shared" si="41"/>
        <v>0</v>
      </c>
      <c r="AH158" s="50">
        <f t="shared" si="42"/>
        <v>0</v>
      </c>
      <c r="AI158" s="50">
        <f t="shared" si="43"/>
        <v>0</v>
      </c>
      <c r="AJ158" s="50">
        <f t="shared" si="44"/>
        <v>0</v>
      </c>
      <c r="AK158" s="50">
        <f t="shared" si="45"/>
        <v>0</v>
      </c>
      <c r="AL158" s="50">
        <f t="shared" si="46"/>
        <v>0</v>
      </c>
      <c r="AM158" s="50">
        <f t="shared" si="47"/>
        <v>0</v>
      </c>
      <c r="AN158" s="50">
        <f t="shared" si="48"/>
        <v>0</v>
      </c>
      <c r="AO158" s="50" t="b">
        <f t="shared" si="49"/>
        <v>0</v>
      </c>
    </row>
    <row r="159" spans="2:41">
      <c r="B159" s="93"/>
      <c r="C159" s="33">
        <f>_xlfn.XLOOKUP($B159,contract[Social Value Measures],contract[Reporting Frequency])</f>
        <v>0</v>
      </c>
      <c r="D159" s="33" t="str">
        <f>IF($B159="","",_xlfn.XLOOKUP($B159,contract[Social Value Measures],contract[Total Supplier Commitment (Units)],""))</f>
        <v/>
      </c>
      <c r="E159" s="46" t="str">
        <f t="shared" si="34"/>
        <v/>
      </c>
      <c r="F159" s="47" t="str">
        <f t="shared" si="35"/>
        <v/>
      </c>
      <c r="G159" s="48" t="str">
        <f>IFERROR(_xlfn.XLOOKUP($B159,contract[Social Value Measures],contract[Social value proxy 
£])*E159,"")</f>
        <v/>
      </c>
      <c r="H159" s="49"/>
      <c r="I159" s="49"/>
      <c r="J159" s="49"/>
      <c r="K159" s="49"/>
      <c r="L159" s="49"/>
      <c r="M159" s="49"/>
      <c r="N159" s="49"/>
      <c r="O159" s="49"/>
      <c r="P159" s="49"/>
      <c r="Q159" s="49"/>
      <c r="R159" s="49"/>
      <c r="S159" s="49"/>
      <c r="T159" s="49"/>
      <c r="U159" s="33">
        <f>_xlfn.XLOOKUP($B159,contract[Social Value Measures],contract[Units])</f>
        <v>0</v>
      </c>
      <c r="V159" s="48">
        <f>_xlfn.XLOOKUP($B159,contract[Social Value Measures],contract[Social value proxy 
£])</f>
        <v>0</v>
      </c>
      <c r="W159" s="33">
        <f>_xlfn.XLOOKUP($B159,contract[Social Value Measures],contract[Theme])</f>
        <v>0</v>
      </c>
      <c r="X159" s="33">
        <f>_xlfn.XLOOKUP($B159,contract[Social Value Measures],contract[Outcome])</f>
        <v>0</v>
      </c>
      <c r="Y159" s="33">
        <f>_xlfn.XLOOKUP($B159,contract[Social Value Measures],contract[Reference])</f>
        <v>0</v>
      </c>
      <c r="Z159" s="33" t="str">
        <f>IF($B159="","",_xlfn.XLOOKUP($B159,contract[Social Value Measures],contract[Milestones / Comments],""))</f>
        <v/>
      </c>
      <c r="AA159" s="48">
        <f>_xlfn.XLOOKUP($B159,contract[Social Value Measures],contract[Social value proxy 
£ committed])</f>
        <v>0</v>
      </c>
      <c r="AB159" s="50">
        <f t="shared" si="36"/>
        <v>0</v>
      </c>
      <c r="AC159" s="50">
        <f t="shared" si="37"/>
        <v>0</v>
      </c>
      <c r="AD159" s="50">
        <f t="shared" si="38"/>
        <v>0</v>
      </c>
      <c r="AE159" s="50">
        <f t="shared" si="39"/>
        <v>0</v>
      </c>
      <c r="AF159" s="50">
        <f t="shared" si="40"/>
        <v>0</v>
      </c>
      <c r="AG159" s="50">
        <f t="shared" si="41"/>
        <v>0</v>
      </c>
      <c r="AH159" s="50">
        <f t="shared" si="42"/>
        <v>0</v>
      </c>
      <c r="AI159" s="50">
        <f t="shared" si="43"/>
        <v>0</v>
      </c>
      <c r="AJ159" s="50">
        <f t="shared" si="44"/>
        <v>0</v>
      </c>
      <c r="AK159" s="50">
        <f t="shared" si="45"/>
        <v>0</v>
      </c>
      <c r="AL159" s="50">
        <f t="shared" si="46"/>
        <v>0</v>
      </c>
      <c r="AM159" s="50">
        <f t="shared" si="47"/>
        <v>0</v>
      </c>
      <c r="AN159" s="50">
        <f t="shared" si="48"/>
        <v>0</v>
      </c>
      <c r="AO159" s="50" t="b">
        <f t="shared" si="49"/>
        <v>0</v>
      </c>
    </row>
    <row r="160" spans="2:41">
      <c r="B160" s="93"/>
      <c r="C160" s="33">
        <f>_xlfn.XLOOKUP($B160,contract[Social Value Measures],contract[Reporting Frequency])</f>
        <v>0</v>
      </c>
      <c r="D160" s="33" t="str">
        <f>IF($B160="","",_xlfn.XLOOKUP($B160,contract[Social Value Measures],contract[Total Supplier Commitment (Units)],""))</f>
        <v/>
      </c>
      <c r="E160" s="46" t="str">
        <f t="shared" si="34"/>
        <v/>
      </c>
      <c r="F160" s="47" t="str">
        <f t="shared" si="35"/>
        <v/>
      </c>
      <c r="G160" s="48" t="str">
        <f>IFERROR(_xlfn.XLOOKUP($B160,contract[Social Value Measures],contract[Social value proxy 
£])*E160,"")</f>
        <v/>
      </c>
      <c r="H160" s="49"/>
      <c r="I160" s="49"/>
      <c r="J160" s="49"/>
      <c r="K160" s="49"/>
      <c r="L160" s="49"/>
      <c r="M160" s="49"/>
      <c r="N160" s="49"/>
      <c r="O160" s="49"/>
      <c r="P160" s="49"/>
      <c r="Q160" s="49"/>
      <c r="R160" s="49"/>
      <c r="S160" s="49"/>
      <c r="T160" s="49"/>
      <c r="U160" s="33">
        <f>_xlfn.XLOOKUP($B160,contract[Social Value Measures],contract[Units])</f>
        <v>0</v>
      </c>
      <c r="V160" s="48">
        <f>_xlfn.XLOOKUP($B160,contract[Social Value Measures],contract[Social value proxy 
£])</f>
        <v>0</v>
      </c>
      <c r="W160" s="33">
        <f>_xlfn.XLOOKUP($B160,contract[Social Value Measures],contract[Theme])</f>
        <v>0</v>
      </c>
      <c r="X160" s="33">
        <f>_xlfn.XLOOKUP($B160,contract[Social Value Measures],contract[Outcome])</f>
        <v>0</v>
      </c>
      <c r="Y160" s="33">
        <f>_xlfn.XLOOKUP($B160,contract[Social Value Measures],contract[Reference])</f>
        <v>0</v>
      </c>
      <c r="Z160" s="33" t="str">
        <f>IF($B160="","",_xlfn.XLOOKUP($B160,contract[Social Value Measures],contract[Milestones / Comments],""))</f>
        <v/>
      </c>
      <c r="AA160" s="48">
        <f>_xlfn.XLOOKUP($B160,contract[Social Value Measures],contract[Social value proxy 
£ committed])</f>
        <v>0</v>
      </c>
      <c r="AB160" s="50">
        <f t="shared" si="36"/>
        <v>0</v>
      </c>
      <c r="AC160" s="50">
        <f t="shared" si="37"/>
        <v>0</v>
      </c>
      <c r="AD160" s="50">
        <f t="shared" si="38"/>
        <v>0</v>
      </c>
      <c r="AE160" s="50">
        <f t="shared" si="39"/>
        <v>0</v>
      </c>
      <c r="AF160" s="50">
        <f t="shared" si="40"/>
        <v>0</v>
      </c>
      <c r="AG160" s="50">
        <f t="shared" si="41"/>
        <v>0</v>
      </c>
      <c r="AH160" s="50">
        <f t="shared" si="42"/>
        <v>0</v>
      </c>
      <c r="AI160" s="50">
        <f t="shared" si="43"/>
        <v>0</v>
      </c>
      <c r="AJ160" s="50">
        <f t="shared" si="44"/>
        <v>0</v>
      </c>
      <c r="AK160" s="50">
        <f t="shared" si="45"/>
        <v>0</v>
      </c>
      <c r="AL160" s="50">
        <f t="shared" si="46"/>
        <v>0</v>
      </c>
      <c r="AM160" s="50">
        <f t="shared" si="47"/>
        <v>0</v>
      </c>
      <c r="AN160" s="50">
        <f t="shared" si="48"/>
        <v>0</v>
      </c>
      <c r="AO160" s="50" t="b">
        <f t="shared" si="49"/>
        <v>0</v>
      </c>
    </row>
    <row r="161" spans="2:41">
      <c r="B161" s="93"/>
      <c r="C161" s="33">
        <f>_xlfn.XLOOKUP($B161,contract[Social Value Measures],contract[Reporting Frequency])</f>
        <v>0</v>
      </c>
      <c r="D161" s="33" t="str">
        <f>IF($B161="","",_xlfn.XLOOKUP($B161,contract[Social Value Measures],contract[Total Supplier Commitment (Units)],""))</f>
        <v/>
      </c>
      <c r="E161" s="46" t="str">
        <f t="shared" si="34"/>
        <v/>
      </c>
      <c r="F161" s="47" t="str">
        <f t="shared" si="35"/>
        <v/>
      </c>
      <c r="G161" s="48" t="str">
        <f>IFERROR(_xlfn.XLOOKUP($B161,contract[Social Value Measures],contract[Social value proxy 
£])*E161,"")</f>
        <v/>
      </c>
      <c r="H161" s="49"/>
      <c r="I161" s="49"/>
      <c r="J161" s="49"/>
      <c r="K161" s="49"/>
      <c r="L161" s="49"/>
      <c r="M161" s="49"/>
      <c r="N161" s="49"/>
      <c r="O161" s="49"/>
      <c r="P161" s="49"/>
      <c r="Q161" s="49"/>
      <c r="R161" s="49"/>
      <c r="S161" s="49"/>
      <c r="T161" s="49"/>
      <c r="U161" s="33">
        <f>_xlfn.XLOOKUP($B161,contract[Social Value Measures],contract[Units])</f>
        <v>0</v>
      </c>
      <c r="V161" s="48">
        <f>_xlfn.XLOOKUP($B161,contract[Social Value Measures],contract[Social value proxy 
£])</f>
        <v>0</v>
      </c>
      <c r="W161" s="33">
        <f>_xlfn.XLOOKUP($B161,contract[Social Value Measures],contract[Theme])</f>
        <v>0</v>
      </c>
      <c r="X161" s="33">
        <f>_xlfn.XLOOKUP($B161,contract[Social Value Measures],contract[Outcome])</f>
        <v>0</v>
      </c>
      <c r="Y161" s="33">
        <f>_xlfn.XLOOKUP($B161,contract[Social Value Measures],contract[Reference])</f>
        <v>0</v>
      </c>
      <c r="Z161" s="33" t="str">
        <f>IF($B161="","",_xlfn.XLOOKUP($B161,contract[Social Value Measures],contract[Milestones / Comments],""))</f>
        <v/>
      </c>
      <c r="AA161" s="48">
        <f>_xlfn.XLOOKUP($B161,contract[Social Value Measures],contract[Social value proxy 
£ committed])</f>
        <v>0</v>
      </c>
      <c r="AB161" s="50">
        <f t="shared" si="36"/>
        <v>0</v>
      </c>
      <c r="AC161" s="50">
        <f t="shared" si="37"/>
        <v>0</v>
      </c>
      <c r="AD161" s="50">
        <f t="shared" si="38"/>
        <v>0</v>
      </c>
      <c r="AE161" s="50">
        <f t="shared" si="39"/>
        <v>0</v>
      </c>
      <c r="AF161" s="50">
        <f t="shared" si="40"/>
        <v>0</v>
      </c>
      <c r="AG161" s="50">
        <f t="shared" si="41"/>
        <v>0</v>
      </c>
      <c r="AH161" s="50">
        <f t="shared" si="42"/>
        <v>0</v>
      </c>
      <c r="AI161" s="50">
        <f t="shared" si="43"/>
        <v>0</v>
      </c>
      <c r="AJ161" s="50">
        <f t="shared" si="44"/>
        <v>0</v>
      </c>
      <c r="AK161" s="50">
        <f t="shared" si="45"/>
        <v>0</v>
      </c>
      <c r="AL161" s="50">
        <f t="shared" si="46"/>
        <v>0</v>
      </c>
      <c r="AM161" s="50">
        <f t="shared" si="47"/>
        <v>0</v>
      </c>
      <c r="AN161" s="50">
        <f t="shared" si="48"/>
        <v>0</v>
      </c>
      <c r="AO161" s="50" t="b">
        <f t="shared" si="49"/>
        <v>0</v>
      </c>
    </row>
    <row r="162" spans="2:41">
      <c r="B162" s="93"/>
      <c r="C162" s="33">
        <f>_xlfn.XLOOKUP($B162,contract[Social Value Measures],contract[Reporting Frequency])</f>
        <v>0</v>
      </c>
      <c r="D162" s="33" t="str">
        <f>IF($B162="","",_xlfn.XLOOKUP($B162,contract[Social Value Measures],contract[Total Supplier Commitment (Units)],""))</f>
        <v/>
      </c>
      <c r="E162" s="46" t="str">
        <f t="shared" si="34"/>
        <v/>
      </c>
      <c r="F162" s="47" t="str">
        <f t="shared" si="35"/>
        <v/>
      </c>
      <c r="G162" s="48" t="str">
        <f>IFERROR(_xlfn.XLOOKUP($B162,contract[Social Value Measures],contract[Social value proxy 
£])*E162,"")</f>
        <v/>
      </c>
      <c r="H162" s="49"/>
      <c r="I162" s="49"/>
      <c r="J162" s="49"/>
      <c r="K162" s="49"/>
      <c r="L162" s="49"/>
      <c r="M162" s="49"/>
      <c r="N162" s="49"/>
      <c r="O162" s="49"/>
      <c r="P162" s="49"/>
      <c r="Q162" s="49"/>
      <c r="R162" s="49"/>
      <c r="S162" s="49"/>
      <c r="T162" s="49"/>
      <c r="U162" s="33">
        <f>_xlfn.XLOOKUP($B162,contract[Social Value Measures],contract[Units])</f>
        <v>0</v>
      </c>
      <c r="V162" s="48">
        <f>_xlfn.XLOOKUP($B162,contract[Social Value Measures],contract[Social value proxy 
£])</f>
        <v>0</v>
      </c>
      <c r="W162" s="33">
        <f>_xlfn.XLOOKUP($B162,contract[Social Value Measures],contract[Theme])</f>
        <v>0</v>
      </c>
      <c r="X162" s="33">
        <f>_xlfn.XLOOKUP($B162,contract[Social Value Measures],contract[Outcome])</f>
        <v>0</v>
      </c>
      <c r="Y162" s="33">
        <f>_xlfn.XLOOKUP($B162,contract[Social Value Measures],contract[Reference])</f>
        <v>0</v>
      </c>
      <c r="Z162" s="33" t="str">
        <f>IF($B162="","",_xlfn.XLOOKUP($B162,contract[Social Value Measures],contract[Milestones / Comments],""))</f>
        <v/>
      </c>
      <c r="AA162" s="48">
        <f>_xlfn.XLOOKUP($B162,contract[Social Value Measures],contract[Social value proxy 
£ committed])</f>
        <v>0</v>
      </c>
      <c r="AB162" s="50">
        <f t="shared" si="36"/>
        <v>0</v>
      </c>
      <c r="AC162" s="50">
        <f t="shared" si="37"/>
        <v>0</v>
      </c>
      <c r="AD162" s="50">
        <f t="shared" si="38"/>
        <v>0</v>
      </c>
      <c r="AE162" s="50">
        <f t="shared" si="39"/>
        <v>0</v>
      </c>
      <c r="AF162" s="50">
        <f t="shared" si="40"/>
        <v>0</v>
      </c>
      <c r="AG162" s="50">
        <f t="shared" si="41"/>
        <v>0</v>
      </c>
      <c r="AH162" s="50">
        <f t="shared" si="42"/>
        <v>0</v>
      </c>
      <c r="AI162" s="50">
        <f t="shared" si="43"/>
        <v>0</v>
      </c>
      <c r="AJ162" s="50">
        <f t="shared" si="44"/>
        <v>0</v>
      </c>
      <c r="AK162" s="50">
        <f t="shared" si="45"/>
        <v>0</v>
      </c>
      <c r="AL162" s="50">
        <f t="shared" si="46"/>
        <v>0</v>
      </c>
      <c r="AM162" s="50">
        <f t="shared" si="47"/>
        <v>0</v>
      </c>
      <c r="AN162" s="50">
        <f t="shared" si="48"/>
        <v>0</v>
      </c>
      <c r="AO162" s="50" t="b">
        <f t="shared" si="49"/>
        <v>0</v>
      </c>
    </row>
    <row r="163" spans="2:41">
      <c r="B163" s="93"/>
      <c r="C163" s="33">
        <f>_xlfn.XLOOKUP($B163,contract[Social Value Measures],contract[Reporting Frequency])</f>
        <v>0</v>
      </c>
      <c r="D163" s="33" t="str">
        <f>IF($B163="","",_xlfn.XLOOKUP($B163,contract[Social Value Measures],contract[Total Supplier Commitment (Units)],""))</f>
        <v/>
      </c>
      <c r="E163" s="46" t="str">
        <f t="shared" si="34"/>
        <v/>
      </c>
      <c r="F163" s="47" t="str">
        <f t="shared" si="35"/>
        <v/>
      </c>
      <c r="G163" s="48" t="str">
        <f>IFERROR(_xlfn.XLOOKUP($B163,contract[Social Value Measures],contract[Social value proxy 
£])*E163,"")</f>
        <v/>
      </c>
      <c r="H163" s="49"/>
      <c r="I163" s="49"/>
      <c r="J163" s="49"/>
      <c r="K163" s="49"/>
      <c r="L163" s="49"/>
      <c r="M163" s="49"/>
      <c r="N163" s="49"/>
      <c r="O163" s="49"/>
      <c r="P163" s="49"/>
      <c r="Q163" s="49"/>
      <c r="R163" s="49"/>
      <c r="S163" s="49"/>
      <c r="T163" s="49"/>
      <c r="U163" s="33">
        <f>_xlfn.XLOOKUP($B163,contract[Social Value Measures],contract[Units])</f>
        <v>0</v>
      </c>
      <c r="V163" s="48">
        <f>_xlfn.XLOOKUP($B163,contract[Social Value Measures],contract[Social value proxy 
£])</f>
        <v>0</v>
      </c>
      <c r="W163" s="33">
        <f>_xlfn.XLOOKUP($B163,contract[Social Value Measures],contract[Theme])</f>
        <v>0</v>
      </c>
      <c r="X163" s="33">
        <f>_xlfn.XLOOKUP($B163,contract[Social Value Measures],contract[Outcome])</f>
        <v>0</v>
      </c>
      <c r="Y163" s="33">
        <f>_xlfn.XLOOKUP($B163,contract[Social Value Measures],contract[Reference])</f>
        <v>0</v>
      </c>
      <c r="Z163" s="33" t="str">
        <f>IF($B163="","",_xlfn.XLOOKUP($B163,contract[Social Value Measures],contract[Milestones / Comments],""))</f>
        <v/>
      </c>
      <c r="AA163" s="48">
        <f>_xlfn.XLOOKUP($B163,contract[Social Value Measures],contract[Social value proxy 
£ committed])</f>
        <v>0</v>
      </c>
      <c r="AB163" s="50">
        <f t="shared" si="36"/>
        <v>0</v>
      </c>
      <c r="AC163" s="50">
        <f t="shared" si="37"/>
        <v>0</v>
      </c>
      <c r="AD163" s="50">
        <f t="shared" si="38"/>
        <v>0</v>
      </c>
      <c r="AE163" s="50">
        <f t="shared" si="39"/>
        <v>0</v>
      </c>
      <c r="AF163" s="50">
        <f t="shared" si="40"/>
        <v>0</v>
      </c>
      <c r="AG163" s="50">
        <f t="shared" si="41"/>
        <v>0</v>
      </c>
      <c r="AH163" s="50">
        <f t="shared" si="42"/>
        <v>0</v>
      </c>
      <c r="AI163" s="50">
        <f t="shared" si="43"/>
        <v>0</v>
      </c>
      <c r="AJ163" s="50">
        <f t="shared" si="44"/>
        <v>0</v>
      </c>
      <c r="AK163" s="50">
        <f t="shared" si="45"/>
        <v>0</v>
      </c>
      <c r="AL163" s="50">
        <f t="shared" si="46"/>
        <v>0</v>
      </c>
      <c r="AM163" s="50">
        <f t="shared" si="47"/>
        <v>0</v>
      </c>
      <c r="AN163" s="50">
        <f t="shared" si="48"/>
        <v>0</v>
      </c>
      <c r="AO163" s="50" t="b">
        <f t="shared" si="49"/>
        <v>0</v>
      </c>
    </row>
    <row r="164" spans="2:41">
      <c r="B164" s="93"/>
      <c r="C164" s="33">
        <f>_xlfn.XLOOKUP($B164,contract[Social Value Measures],contract[Reporting Frequency])</f>
        <v>0</v>
      </c>
      <c r="D164" s="33" t="str">
        <f>IF($B164="","",_xlfn.XLOOKUP($B164,contract[Social Value Measures],contract[Total Supplier Commitment (Units)],""))</f>
        <v/>
      </c>
      <c r="E164" s="46" t="str">
        <f t="shared" si="34"/>
        <v/>
      </c>
      <c r="F164" s="47" t="str">
        <f t="shared" si="35"/>
        <v/>
      </c>
      <c r="G164" s="48" t="str">
        <f>IFERROR(_xlfn.XLOOKUP($B164,contract[Social Value Measures],contract[Social value proxy 
£])*E164,"")</f>
        <v/>
      </c>
      <c r="H164" s="49"/>
      <c r="I164" s="49"/>
      <c r="J164" s="49"/>
      <c r="K164" s="49"/>
      <c r="L164" s="49"/>
      <c r="M164" s="49"/>
      <c r="N164" s="49"/>
      <c r="O164" s="49"/>
      <c r="P164" s="49"/>
      <c r="Q164" s="49"/>
      <c r="R164" s="49"/>
      <c r="S164" s="49"/>
      <c r="T164" s="49"/>
      <c r="U164" s="33">
        <f>_xlfn.XLOOKUP($B164,contract[Social Value Measures],contract[Units])</f>
        <v>0</v>
      </c>
      <c r="V164" s="48">
        <f>_xlfn.XLOOKUP($B164,contract[Social Value Measures],contract[Social value proxy 
£])</f>
        <v>0</v>
      </c>
      <c r="W164" s="33">
        <f>_xlfn.XLOOKUP($B164,contract[Social Value Measures],contract[Theme])</f>
        <v>0</v>
      </c>
      <c r="X164" s="33">
        <f>_xlfn.XLOOKUP($B164,contract[Social Value Measures],contract[Outcome])</f>
        <v>0</v>
      </c>
      <c r="Y164" s="33">
        <f>_xlfn.XLOOKUP($B164,contract[Social Value Measures],contract[Reference])</f>
        <v>0</v>
      </c>
      <c r="Z164" s="33" t="str">
        <f>IF($B164="","",_xlfn.XLOOKUP($B164,contract[Social Value Measures],contract[Milestones / Comments],""))</f>
        <v/>
      </c>
      <c r="AA164" s="48">
        <f>_xlfn.XLOOKUP($B164,contract[Social Value Measures],contract[Social value proxy 
£ committed])</f>
        <v>0</v>
      </c>
      <c r="AB164" s="50">
        <f t="shared" si="36"/>
        <v>0</v>
      </c>
      <c r="AC164" s="50">
        <f t="shared" si="37"/>
        <v>0</v>
      </c>
      <c r="AD164" s="50">
        <f t="shared" si="38"/>
        <v>0</v>
      </c>
      <c r="AE164" s="50">
        <f t="shared" si="39"/>
        <v>0</v>
      </c>
      <c r="AF164" s="50">
        <f t="shared" si="40"/>
        <v>0</v>
      </c>
      <c r="AG164" s="50">
        <f t="shared" si="41"/>
        <v>0</v>
      </c>
      <c r="AH164" s="50">
        <f t="shared" si="42"/>
        <v>0</v>
      </c>
      <c r="AI164" s="50">
        <f t="shared" si="43"/>
        <v>0</v>
      </c>
      <c r="AJ164" s="50">
        <f t="shared" si="44"/>
        <v>0</v>
      </c>
      <c r="AK164" s="50">
        <f t="shared" si="45"/>
        <v>0</v>
      </c>
      <c r="AL164" s="50">
        <f t="shared" si="46"/>
        <v>0</v>
      </c>
      <c r="AM164" s="50">
        <f t="shared" si="47"/>
        <v>0</v>
      </c>
      <c r="AN164" s="50">
        <f t="shared" si="48"/>
        <v>0</v>
      </c>
      <c r="AO164" s="50" t="b">
        <f t="shared" si="49"/>
        <v>0</v>
      </c>
    </row>
    <row r="165" spans="2:41">
      <c r="B165" s="93"/>
      <c r="C165" s="33">
        <f>_xlfn.XLOOKUP($B165,contract[Social Value Measures],contract[Reporting Frequency])</f>
        <v>0</v>
      </c>
      <c r="D165" s="33" t="str">
        <f>IF($B165="","",_xlfn.XLOOKUP($B165,contract[Social Value Measures],contract[Total Supplier Commitment (Units)],""))</f>
        <v/>
      </c>
      <c r="E165" s="46" t="str">
        <f t="shared" si="34"/>
        <v/>
      </c>
      <c r="F165" s="47" t="str">
        <f t="shared" si="35"/>
        <v/>
      </c>
      <c r="G165" s="48" t="str">
        <f>IFERROR(_xlfn.XLOOKUP($B165,contract[Social Value Measures],contract[Social value proxy 
£])*E165,"")</f>
        <v/>
      </c>
      <c r="H165" s="49"/>
      <c r="I165" s="49"/>
      <c r="J165" s="49"/>
      <c r="K165" s="49"/>
      <c r="L165" s="49"/>
      <c r="M165" s="49"/>
      <c r="N165" s="49"/>
      <c r="O165" s="49"/>
      <c r="P165" s="49"/>
      <c r="Q165" s="49"/>
      <c r="R165" s="49"/>
      <c r="S165" s="49"/>
      <c r="T165" s="49"/>
      <c r="U165" s="33">
        <f>_xlfn.XLOOKUP($B165,contract[Social Value Measures],contract[Units])</f>
        <v>0</v>
      </c>
      <c r="V165" s="48">
        <f>_xlfn.XLOOKUP($B165,contract[Social Value Measures],contract[Social value proxy 
£])</f>
        <v>0</v>
      </c>
      <c r="W165" s="33">
        <f>_xlfn.XLOOKUP($B165,contract[Social Value Measures],contract[Theme])</f>
        <v>0</v>
      </c>
      <c r="X165" s="33">
        <f>_xlfn.XLOOKUP($B165,contract[Social Value Measures],contract[Outcome])</f>
        <v>0</v>
      </c>
      <c r="Y165" s="33">
        <f>_xlfn.XLOOKUP($B165,contract[Social Value Measures],contract[Reference])</f>
        <v>0</v>
      </c>
      <c r="Z165" s="33" t="str">
        <f>IF($B165="","",_xlfn.XLOOKUP($B165,contract[Social Value Measures],contract[Milestones / Comments],""))</f>
        <v/>
      </c>
      <c r="AA165" s="48">
        <f>_xlfn.XLOOKUP($B165,contract[Social Value Measures],contract[Social value proxy 
£ committed])</f>
        <v>0</v>
      </c>
      <c r="AB165" s="50">
        <f t="shared" si="36"/>
        <v>0</v>
      </c>
      <c r="AC165" s="50">
        <f t="shared" si="37"/>
        <v>0</v>
      </c>
      <c r="AD165" s="50">
        <f t="shared" si="38"/>
        <v>0</v>
      </c>
      <c r="AE165" s="50">
        <f t="shared" si="39"/>
        <v>0</v>
      </c>
      <c r="AF165" s="50">
        <f t="shared" si="40"/>
        <v>0</v>
      </c>
      <c r="AG165" s="50">
        <f t="shared" si="41"/>
        <v>0</v>
      </c>
      <c r="AH165" s="50">
        <f t="shared" si="42"/>
        <v>0</v>
      </c>
      <c r="AI165" s="50">
        <f t="shared" si="43"/>
        <v>0</v>
      </c>
      <c r="AJ165" s="50">
        <f t="shared" si="44"/>
        <v>0</v>
      </c>
      <c r="AK165" s="50">
        <f t="shared" si="45"/>
        <v>0</v>
      </c>
      <c r="AL165" s="50">
        <f t="shared" si="46"/>
        <v>0</v>
      </c>
      <c r="AM165" s="50">
        <f t="shared" si="47"/>
        <v>0</v>
      </c>
      <c r="AN165" s="50">
        <f t="shared" si="48"/>
        <v>0</v>
      </c>
      <c r="AO165" s="50" t="b">
        <f t="shared" si="49"/>
        <v>0</v>
      </c>
    </row>
    <row r="166" spans="2:41">
      <c r="B166" s="93"/>
      <c r="C166" s="33">
        <f>_xlfn.XLOOKUP($B166,contract[Social Value Measures],contract[Reporting Frequency])</f>
        <v>0</v>
      </c>
      <c r="D166" s="33" t="str">
        <f>IF($B166="","",_xlfn.XLOOKUP($B166,contract[Social Value Measures],contract[Total Supplier Commitment (Units)],""))</f>
        <v/>
      </c>
      <c r="E166" s="46" t="str">
        <f t="shared" si="34"/>
        <v/>
      </c>
      <c r="F166" s="47" t="str">
        <f t="shared" si="35"/>
        <v/>
      </c>
      <c r="G166" s="48" t="str">
        <f>IFERROR(_xlfn.XLOOKUP($B166,contract[Social Value Measures],contract[Social value proxy 
£])*E166,"")</f>
        <v/>
      </c>
      <c r="H166" s="49"/>
      <c r="I166" s="49"/>
      <c r="J166" s="49"/>
      <c r="K166" s="49"/>
      <c r="L166" s="49"/>
      <c r="M166" s="49"/>
      <c r="N166" s="49"/>
      <c r="O166" s="49"/>
      <c r="P166" s="49"/>
      <c r="Q166" s="49"/>
      <c r="R166" s="49"/>
      <c r="S166" s="49"/>
      <c r="T166" s="49"/>
      <c r="U166" s="33">
        <f>_xlfn.XLOOKUP($B166,contract[Social Value Measures],contract[Units])</f>
        <v>0</v>
      </c>
      <c r="V166" s="48">
        <f>_xlfn.XLOOKUP($B166,contract[Social Value Measures],contract[Social value proxy 
£])</f>
        <v>0</v>
      </c>
      <c r="W166" s="33">
        <f>_xlfn.XLOOKUP($B166,contract[Social Value Measures],contract[Theme])</f>
        <v>0</v>
      </c>
      <c r="X166" s="33">
        <f>_xlfn.XLOOKUP($B166,contract[Social Value Measures],contract[Outcome])</f>
        <v>0</v>
      </c>
      <c r="Y166" s="33">
        <f>_xlfn.XLOOKUP($B166,contract[Social Value Measures],contract[Reference])</f>
        <v>0</v>
      </c>
      <c r="Z166" s="33" t="str">
        <f>IF($B166="","",_xlfn.XLOOKUP($B166,contract[Social Value Measures],contract[Milestones / Comments],""))</f>
        <v/>
      </c>
      <c r="AA166" s="48">
        <f>_xlfn.XLOOKUP($B166,contract[Social Value Measures],contract[Social value proxy 
£ committed])</f>
        <v>0</v>
      </c>
      <c r="AB166" s="50">
        <f t="shared" si="36"/>
        <v>0</v>
      </c>
      <c r="AC166" s="50">
        <f t="shared" si="37"/>
        <v>0</v>
      </c>
      <c r="AD166" s="50">
        <f t="shared" si="38"/>
        <v>0</v>
      </c>
      <c r="AE166" s="50">
        <f t="shared" si="39"/>
        <v>0</v>
      </c>
      <c r="AF166" s="50">
        <f t="shared" si="40"/>
        <v>0</v>
      </c>
      <c r="AG166" s="50">
        <f t="shared" si="41"/>
        <v>0</v>
      </c>
      <c r="AH166" s="50">
        <f t="shared" si="42"/>
        <v>0</v>
      </c>
      <c r="AI166" s="50">
        <f t="shared" si="43"/>
        <v>0</v>
      </c>
      <c r="AJ166" s="50">
        <f t="shared" si="44"/>
        <v>0</v>
      </c>
      <c r="AK166" s="50">
        <f t="shared" si="45"/>
        <v>0</v>
      </c>
      <c r="AL166" s="50">
        <f t="shared" si="46"/>
        <v>0</v>
      </c>
      <c r="AM166" s="50">
        <f t="shared" si="47"/>
        <v>0</v>
      </c>
      <c r="AN166" s="50">
        <f t="shared" si="48"/>
        <v>0</v>
      </c>
      <c r="AO166" s="50" t="b">
        <f t="shared" si="49"/>
        <v>0</v>
      </c>
    </row>
    <row r="167" spans="2:41">
      <c r="B167" s="93"/>
      <c r="C167" s="33">
        <f>_xlfn.XLOOKUP($B167,contract[Social Value Measures],contract[Reporting Frequency])</f>
        <v>0</v>
      </c>
      <c r="D167" s="33" t="str">
        <f>IF($B167="","",_xlfn.XLOOKUP($B167,contract[Social Value Measures],contract[Total Supplier Commitment (Units)],""))</f>
        <v/>
      </c>
      <c r="E167" s="46" t="str">
        <f t="shared" si="34"/>
        <v/>
      </c>
      <c r="F167" s="47" t="str">
        <f t="shared" si="35"/>
        <v/>
      </c>
      <c r="G167" s="48" t="str">
        <f>IFERROR(_xlfn.XLOOKUP($B167,contract[Social Value Measures],contract[Social value proxy 
£])*E167,"")</f>
        <v/>
      </c>
      <c r="H167" s="49"/>
      <c r="I167" s="49"/>
      <c r="J167" s="49"/>
      <c r="K167" s="49"/>
      <c r="L167" s="49"/>
      <c r="M167" s="49"/>
      <c r="N167" s="49"/>
      <c r="O167" s="49"/>
      <c r="P167" s="49"/>
      <c r="Q167" s="49"/>
      <c r="R167" s="49"/>
      <c r="S167" s="49"/>
      <c r="T167" s="49"/>
      <c r="U167" s="33">
        <f>_xlfn.XLOOKUP($B167,contract[Social Value Measures],contract[Units])</f>
        <v>0</v>
      </c>
      <c r="V167" s="48">
        <f>_xlfn.XLOOKUP($B167,contract[Social Value Measures],contract[Social value proxy 
£])</f>
        <v>0</v>
      </c>
      <c r="W167" s="33">
        <f>_xlfn.XLOOKUP($B167,contract[Social Value Measures],contract[Theme])</f>
        <v>0</v>
      </c>
      <c r="X167" s="33">
        <f>_xlfn.XLOOKUP($B167,contract[Social Value Measures],contract[Outcome])</f>
        <v>0</v>
      </c>
      <c r="Y167" s="33">
        <f>_xlfn.XLOOKUP($B167,contract[Social Value Measures],contract[Reference])</f>
        <v>0</v>
      </c>
      <c r="Z167" s="33" t="str">
        <f>IF($B167="","",_xlfn.XLOOKUP($B167,contract[Social Value Measures],contract[Milestones / Comments],""))</f>
        <v/>
      </c>
      <c r="AA167" s="48">
        <f>_xlfn.XLOOKUP($B167,contract[Social Value Measures],contract[Social value proxy 
£ committed])</f>
        <v>0</v>
      </c>
      <c r="AB167" s="50">
        <f t="shared" si="36"/>
        <v>0</v>
      </c>
      <c r="AC167" s="50">
        <f t="shared" si="37"/>
        <v>0</v>
      </c>
      <c r="AD167" s="50">
        <f t="shared" si="38"/>
        <v>0</v>
      </c>
      <c r="AE167" s="50">
        <f t="shared" si="39"/>
        <v>0</v>
      </c>
      <c r="AF167" s="50">
        <f t="shared" si="40"/>
        <v>0</v>
      </c>
      <c r="AG167" s="50">
        <f t="shared" si="41"/>
        <v>0</v>
      </c>
      <c r="AH167" s="50">
        <f t="shared" si="42"/>
        <v>0</v>
      </c>
      <c r="AI167" s="50">
        <f t="shared" si="43"/>
        <v>0</v>
      </c>
      <c r="AJ167" s="50">
        <f t="shared" si="44"/>
        <v>0</v>
      </c>
      <c r="AK167" s="50">
        <f t="shared" si="45"/>
        <v>0</v>
      </c>
      <c r="AL167" s="50">
        <f t="shared" si="46"/>
        <v>0</v>
      </c>
      <c r="AM167" s="50">
        <f t="shared" si="47"/>
        <v>0</v>
      </c>
      <c r="AN167" s="50">
        <f t="shared" si="48"/>
        <v>0</v>
      </c>
      <c r="AO167" s="50" t="b">
        <f t="shared" si="49"/>
        <v>0</v>
      </c>
    </row>
    <row r="168" spans="2:41">
      <c r="B168" s="93"/>
      <c r="C168" s="33">
        <f>_xlfn.XLOOKUP($B168,contract[Social Value Measures],contract[Reporting Frequency])</f>
        <v>0</v>
      </c>
      <c r="D168" s="33" t="str">
        <f>IF($B168="","",_xlfn.XLOOKUP($B168,contract[Social Value Measures],contract[Total Supplier Commitment (Units)],""))</f>
        <v/>
      </c>
      <c r="E168" s="46" t="str">
        <f t="shared" si="34"/>
        <v/>
      </c>
      <c r="F168" s="47" t="str">
        <f t="shared" si="35"/>
        <v/>
      </c>
      <c r="G168" s="48" t="str">
        <f>IFERROR(_xlfn.XLOOKUP($B168,contract[Social Value Measures],contract[Social value proxy 
£])*E168,"")</f>
        <v/>
      </c>
      <c r="H168" s="49"/>
      <c r="I168" s="49"/>
      <c r="J168" s="49"/>
      <c r="K168" s="49"/>
      <c r="L168" s="49"/>
      <c r="M168" s="49"/>
      <c r="N168" s="49"/>
      <c r="O168" s="49"/>
      <c r="P168" s="49"/>
      <c r="Q168" s="49"/>
      <c r="R168" s="49"/>
      <c r="S168" s="49"/>
      <c r="T168" s="49"/>
      <c r="U168" s="33">
        <f>_xlfn.XLOOKUP($B168,contract[Social Value Measures],contract[Units])</f>
        <v>0</v>
      </c>
      <c r="V168" s="48">
        <f>_xlfn.XLOOKUP($B168,contract[Social Value Measures],contract[Social value proxy 
£])</f>
        <v>0</v>
      </c>
      <c r="W168" s="33">
        <f>_xlfn.XLOOKUP($B168,contract[Social Value Measures],contract[Theme])</f>
        <v>0</v>
      </c>
      <c r="X168" s="33">
        <f>_xlfn.XLOOKUP($B168,contract[Social Value Measures],contract[Outcome])</f>
        <v>0</v>
      </c>
      <c r="Y168" s="33">
        <f>_xlfn.XLOOKUP($B168,contract[Social Value Measures],contract[Reference])</f>
        <v>0</v>
      </c>
      <c r="Z168" s="33" t="str">
        <f>IF($B168="","",_xlfn.XLOOKUP($B168,contract[Social Value Measures],contract[Milestones / Comments],""))</f>
        <v/>
      </c>
      <c r="AA168" s="48">
        <f>_xlfn.XLOOKUP($B168,contract[Social Value Measures],contract[Social value proxy 
£ committed])</f>
        <v>0</v>
      </c>
      <c r="AB168" s="50">
        <f t="shared" si="36"/>
        <v>0</v>
      </c>
      <c r="AC168" s="50">
        <f t="shared" si="37"/>
        <v>0</v>
      </c>
      <c r="AD168" s="50">
        <f t="shared" si="38"/>
        <v>0</v>
      </c>
      <c r="AE168" s="50">
        <f t="shared" si="39"/>
        <v>0</v>
      </c>
      <c r="AF168" s="50">
        <f t="shared" si="40"/>
        <v>0</v>
      </c>
      <c r="AG168" s="50">
        <f t="shared" si="41"/>
        <v>0</v>
      </c>
      <c r="AH168" s="50">
        <f t="shared" si="42"/>
        <v>0</v>
      </c>
      <c r="AI168" s="50">
        <f t="shared" si="43"/>
        <v>0</v>
      </c>
      <c r="AJ168" s="50">
        <f t="shared" si="44"/>
        <v>0</v>
      </c>
      <c r="AK168" s="50">
        <f t="shared" si="45"/>
        <v>0</v>
      </c>
      <c r="AL168" s="50">
        <f t="shared" si="46"/>
        <v>0</v>
      </c>
      <c r="AM168" s="50">
        <f t="shared" si="47"/>
        <v>0</v>
      </c>
      <c r="AN168" s="50">
        <f t="shared" si="48"/>
        <v>0</v>
      </c>
      <c r="AO168" s="50" t="b">
        <f t="shared" si="49"/>
        <v>0</v>
      </c>
    </row>
    <row r="169" spans="2:41">
      <c r="B169" s="93"/>
      <c r="C169" s="33">
        <f>_xlfn.XLOOKUP($B169,contract[Social Value Measures],contract[Reporting Frequency])</f>
        <v>0</v>
      </c>
      <c r="D169" s="33" t="str">
        <f>IF($B169="","",_xlfn.XLOOKUP($B169,contract[Social Value Measures],contract[Total Supplier Commitment (Units)],""))</f>
        <v/>
      </c>
      <c r="E169" s="46" t="str">
        <f t="shared" si="34"/>
        <v/>
      </c>
      <c r="F169" s="47" t="str">
        <f t="shared" si="35"/>
        <v/>
      </c>
      <c r="G169" s="48" t="str">
        <f>IFERROR(_xlfn.XLOOKUP($B169,contract[Social Value Measures],contract[Social value proxy 
£])*E169,"")</f>
        <v/>
      </c>
      <c r="H169" s="49"/>
      <c r="I169" s="49"/>
      <c r="J169" s="49"/>
      <c r="K169" s="49"/>
      <c r="L169" s="49"/>
      <c r="M169" s="49"/>
      <c r="N169" s="49"/>
      <c r="O169" s="49"/>
      <c r="P169" s="49"/>
      <c r="Q169" s="49"/>
      <c r="R169" s="49"/>
      <c r="S169" s="49"/>
      <c r="T169" s="49"/>
      <c r="U169" s="33">
        <f>_xlfn.XLOOKUP($B169,contract[Social Value Measures],contract[Units])</f>
        <v>0</v>
      </c>
      <c r="V169" s="48">
        <f>_xlfn.XLOOKUP($B169,contract[Social Value Measures],contract[Social value proxy 
£])</f>
        <v>0</v>
      </c>
      <c r="W169" s="33">
        <f>_xlfn.XLOOKUP($B169,contract[Social Value Measures],contract[Theme])</f>
        <v>0</v>
      </c>
      <c r="X169" s="33">
        <f>_xlfn.XLOOKUP($B169,contract[Social Value Measures],contract[Outcome])</f>
        <v>0</v>
      </c>
      <c r="Y169" s="33">
        <f>_xlfn.XLOOKUP($B169,contract[Social Value Measures],contract[Reference])</f>
        <v>0</v>
      </c>
      <c r="Z169" s="33" t="str">
        <f>IF($B169="","",_xlfn.XLOOKUP($B169,contract[Social Value Measures],contract[Milestones / Comments],""))</f>
        <v/>
      </c>
      <c r="AA169" s="48">
        <f>_xlfn.XLOOKUP($B169,contract[Social Value Measures],contract[Social value proxy 
£ committed])</f>
        <v>0</v>
      </c>
      <c r="AB169" s="50">
        <f t="shared" si="36"/>
        <v>0</v>
      </c>
      <c r="AC169" s="50">
        <f t="shared" si="37"/>
        <v>0</v>
      </c>
      <c r="AD169" s="50">
        <f t="shared" si="38"/>
        <v>0</v>
      </c>
      <c r="AE169" s="50">
        <f t="shared" si="39"/>
        <v>0</v>
      </c>
      <c r="AF169" s="50">
        <f t="shared" si="40"/>
        <v>0</v>
      </c>
      <c r="AG169" s="50">
        <f t="shared" si="41"/>
        <v>0</v>
      </c>
      <c r="AH169" s="50">
        <f t="shared" si="42"/>
        <v>0</v>
      </c>
      <c r="AI169" s="50">
        <f t="shared" si="43"/>
        <v>0</v>
      </c>
      <c r="AJ169" s="50">
        <f t="shared" si="44"/>
        <v>0</v>
      </c>
      <c r="AK169" s="50">
        <f t="shared" si="45"/>
        <v>0</v>
      </c>
      <c r="AL169" s="50">
        <f t="shared" si="46"/>
        <v>0</v>
      </c>
      <c r="AM169" s="50">
        <f t="shared" si="47"/>
        <v>0</v>
      </c>
      <c r="AN169" s="50">
        <f t="shared" si="48"/>
        <v>0</v>
      </c>
      <c r="AO169" s="50" t="b">
        <f t="shared" si="49"/>
        <v>0</v>
      </c>
    </row>
    <row r="170" spans="2:41">
      <c r="B170" s="93"/>
      <c r="C170" s="33">
        <f>_xlfn.XLOOKUP($B170,contract[Social Value Measures],contract[Reporting Frequency])</f>
        <v>0</v>
      </c>
      <c r="D170" s="33" t="str">
        <f>IF($B170="","",_xlfn.XLOOKUP($B170,contract[Social Value Measures],contract[Total Supplier Commitment (Units)],""))</f>
        <v/>
      </c>
      <c r="E170" s="46" t="str">
        <f t="shared" si="34"/>
        <v/>
      </c>
      <c r="F170" s="47" t="str">
        <f t="shared" si="35"/>
        <v/>
      </c>
      <c r="G170" s="48" t="str">
        <f>IFERROR(_xlfn.XLOOKUP($B170,contract[Social Value Measures],contract[Social value proxy 
£])*E170,"")</f>
        <v/>
      </c>
      <c r="H170" s="49"/>
      <c r="I170" s="49"/>
      <c r="J170" s="49"/>
      <c r="K170" s="49"/>
      <c r="L170" s="49"/>
      <c r="M170" s="49"/>
      <c r="N170" s="49"/>
      <c r="O170" s="49"/>
      <c r="P170" s="49"/>
      <c r="Q170" s="49"/>
      <c r="R170" s="49"/>
      <c r="S170" s="49"/>
      <c r="T170" s="49"/>
      <c r="U170" s="33">
        <f>_xlfn.XLOOKUP($B170,contract[Social Value Measures],contract[Units])</f>
        <v>0</v>
      </c>
      <c r="V170" s="48">
        <f>_xlfn.XLOOKUP($B170,contract[Social Value Measures],contract[Social value proxy 
£])</f>
        <v>0</v>
      </c>
      <c r="W170" s="33">
        <f>_xlfn.XLOOKUP($B170,contract[Social Value Measures],contract[Theme])</f>
        <v>0</v>
      </c>
      <c r="X170" s="33">
        <f>_xlfn.XLOOKUP($B170,contract[Social Value Measures],contract[Outcome])</f>
        <v>0</v>
      </c>
      <c r="Y170" s="33">
        <f>_xlfn.XLOOKUP($B170,contract[Social Value Measures],contract[Reference])</f>
        <v>0</v>
      </c>
      <c r="Z170" s="33" t="str">
        <f>IF($B170="","",_xlfn.XLOOKUP($B170,contract[Social Value Measures],contract[Milestones / Comments],""))</f>
        <v/>
      </c>
      <c r="AA170" s="48">
        <f>_xlfn.XLOOKUP($B170,contract[Social Value Measures],contract[Social value proxy 
£ committed])</f>
        <v>0</v>
      </c>
      <c r="AB170" s="50">
        <f t="shared" si="36"/>
        <v>0</v>
      </c>
      <c r="AC170" s="50">
        <f t="shared" si="37"/>
        <v>0</v>
      </c>
      <c r="AD170" s="50">
        <f t="shared" si="38"/>
        <v>0</v>
      </c>
      <c r="AE170" s="50">
        <f t="shared" si="39"/>
        <v>0</v>
      </c>
      <c r="AF170" s="50">
        <f t="shared" si="40"/>
        <v>0</v>
      </c>
      <c r="AG170" s="50">
        <f t="shared" si="41"/>
        <v>0</v>
      </c>
      <c r="AH170" s="50">
        <f t="shared" si="42"/>
        <v>0</v>
      </c>
      <c r="AI170" s="50">
        <f t="shared" si="43"/>
        <v>0</v>
      </c>
      <c r="AJ170" s="50">
        <f t="shared" si="44"/>
        <v>0</v>
      </c>
      <c r="AK170" s="50">
        <f t="shared" si="45"/>
        <v>0</v>
      </c>
      <c r="AL170" s="50">
        <f t="shared" si="46"/>
        <v>0</v>
      </c>
      <c r="AM170" s="50">
        <f t="shared" si="47"/>
        <v>0</v>
      </c>
      <c r="AN170" s="50">
        <f t="shared" si="48"/>
        <v>0</v>
      </c>
      <c r="AO170" s="50" t="b">
        <f t="shared" si="49"/>
        <v>0</v>
      </c>
    </row>
    <row r="171" spans="2:41">
      <c r="B171" s="93"/>
      <c r="C171" s="33">
        <f>_xlfn.XLOOKUP($B171,contract[Social Value Measures],contract[Reporting Frequency])</f>
        <v>0</v>
      </c>
      <c r="D171" s="33" t="str">
        <f>IF($B171="","",_xlfn.XLOOKUP($B171,contract[Social Value Measures],contract[Total Supplier Commitment (Units)],""))</f>
        <v/>
      </c>
      <c r="E171" s="46" t="str">
        <f t="shared" si="34"/>
        <v/>
      </c>
      <c r="F171" s="47" t="str">
        <f t="shared" si="35"/>
        <v/>
      </c>
      <c r="G171" s="48" t="str">
        <f>IFERROR(_xlfn.XLOOKUP($B171,contract[Social Value Measures],contract[Social value proxy 
£])*E171,"")</f>
        <v/>
      </c>
      <c r="H171" s="49"/>
      <c r="I171" s="49"/>
      <c r="J171" s="49"/>
      <c r="K171" s="49"/>
      <c r="L171" s="49"/>
      <c r="M171" s="49"/>
      <c r="N171" s="49"/>
      <c r="O171" s="49"/>
      <c r="P171" s="49"/>
      <c r="Q171" s="49"/>
      <c r="R171" s="49"/>
      <c r="S171" s="49"/>
      <c r="T171" s="49"/>
      <c r="U171" s="33">
        <f>_xlfn.XLOOKUP($B171,contract[Social Value Measures],contract[Units])</f>
        <v>0</v>
      </c>
      <c r="V171" s="48">
        <f>_xlfn.XLOOKUP($B171,contract[Social Value Measures],contract[Social value proxy 
£])</f>
        <v>0</v>
      </c>
      <c r="W171" s="33">
        <f>_xlfn.XLOOKUP($B171,contract[Social Value Measures],contract[Theme])</f>
        <v>0</v>
      </c>
      <c r="X171" s="33">
        <f>_xlfn.XLOOKUP($B171,contract[Social Value Measures],contract[Outcome])</f>
        <v>0</v>
      </c>
      <c r="Y171" s="33">
        <f>_xlfn.XLOOKUP($B171,contract[Social Value Measures],contract[Reference])</f>
        <v>0</v>
      </c>
      <c r="Z171" s="33" t="str">
        <f>IF($B171="","",_xlfn.XLOOKUP($B171,contract[Social Value Measures],contract[Milestones / Comments],""))</f>
        <v/>
      </c>
      <c r="AA171" s="48">
        <f>_xlfn.XLOOKUP($B171,contract[Social Value Measures],contract[Social value proxy 
£ committed])</f>
        <v>0</v>
      </c>
      <c r="AB171" s="50">
        <f t="shared" si="36"/>
        <v>0</v>
      </c>
      <c r="AC171" s="50">
        <f t="shared" si="37"/>
        <v>0</v>
      </c>
      <c r="AD171" s="50">
        <f t="shared" si="38"/>
        <v>0</v>
      </c>
      <c r="AE171" s="50">
        <f t="shared" si="39"/>
        <v>0</v>
      </c>
      <c r="AF171" s="50">
        <f t="shared" si="40"/>
        <v>0</v>
      </c>
      <c r="AG171" s="50">
        <f t="shared" si="41"/>
        <v>0</v>
      </c>
      <c r="AH171" s="50">
        <f t="shared" si="42"/>
        <v>0</v>
      </c>
      <c r="AI171" s="50">
        <f t="shared" si="43"/>
        <v>0</v>
      </c>
      <c r="AJ171" s="50">
        <f t="shared" si="44"/>
        <v>0</v>
      </c>
      <c r="AK171" s="50">
        <f t="shared" si="45"/>
        <v>0</v>
      </c>
      <c r="AL171" s="50">
        <f t="shared" si="46"/>
        <v>0</v>
      </c>
      <c r="AM171" s="50">
        <f t="shared" si="47"/>
        <v>0</v>
      </c>
      <c r="AN171" s="50">
        <f t="shared" si="48"/>
        <v>0</v>
      </c>
      <c r="AO171" s="50" t="b">
        <f t="shared" si="49"/>
        <v>0</v>
      </c>
    </row>
    <row r="172" spans="2:41">
      <c r="B172" s="93"/>
      <c r="C172" s="33">
        <f>_xlfn.XLOOKUP($B172,contract[Social Value Measures],contract[Reporting Frequency])</f>
        <v>0</v>
      </c>
      <c r="D172" s="33" t="str">
        <f>IF($B172="","",_xlfn.XLOOKUP($B172,contract[Social Value Measures],contract[Total Supplier Commitment (Units)],""))</f>
        <v/>
      </c>
      <c r="E172" s="46" t="str">
        <f t="shared" si="34"/>
        <v/>
      </c>
      <c r="F172" s="47" t="str">
        <f t="shared" si="35"/>
        <v/>
      </c>
      <c r="G172" s="48" t="str">
        <f>IFERROR(_xlfn.XLOOKUP($B172,contract[Social Value Measures],contract[Social value proxy 
£])*E172,"")</f>
        <v/>
      </c>
      <c r="H172" s="49"/>
      <c r="I172" s="49"/>
      <c r="J172" s="49"/>
      <c r="K172" s="49"/>
      <c r="L172" s="49"/>
      <c r="M172" s="49"/>
      <c r="N172" s="49"/>
      <c r="O172" s="49"/>
      <c r="P172" s="49"/>
      <c r="Q172" s="49"/>
      <c r="R172" s="49"/>
      <c r="S172" s="49"/>
      <c r="T172" s="49"/>
      <c r="U172" s="33">
        <f>_xlfn.XLOOKUP($B172,contract[Social Value Measures],contract[Units])</f>
        <v>0</v>
      </c>
      <c r="V172" s="48">
        <f>_xlfn.XLOOKUP($B172,contract[Social Value Measures],contract[Social value proxy 
£])</f>
        <v>0</v>
      </c>
      <c r="W172" s="33">
        <f>_xlfn.XLOOKUP($B172,contract[Social Value Measures],contract[Theme])</f>
        <v>0</v>
      </c>
      <c r="X172" s="33">
        <f>_xlfn.XLOOKUP($B172,contract[Social Value Measures],contract[Outcome])</f>
        <v>0</v>
      </c>
      <c r="Y172" s="33">
        <f>_xlfn.XLOOKUP($B172,contract[Social Value Measures],contract[Reference])</f>
        <v>0</v>
      </c>
      <c r="Z172" s="33" t="str">
        <f>IF($B172="","",_xlfn.XLOOKUP($B172,contract[Social Value Measures],contract[Milestones / Comments],""))</f>
        <v/>
      </c>
      <c r="AA172" s="48">
        <f>_xlfn.XLOOKUP($B172,contract[Social Value Measures],contract[Social value proxy 
£ committed])</f>
        <v>0</v>
      </c>
      <c r="AB172" s="50">
        <f t="shared" si="36"/>
        <v>0</v>
      </c>
      <c r="AC172" s="50">
        <f t="shared" si="37"/>
        <v>0</v>
      </c>
      <c r="AD172" s="50">
        <f t="shared" si="38"/>
        <v>0</v>
      </c>
      <c r="AE172" s="50">
        <f t="shared" si="39"/>
        <v>0</v>
      </c>
      <c r="AF172" s="50">
        <f t="shared" si="40"/>
        <v>0</v>
      </c>
      <c r="AG172" s="50">
        <f t="shared" si="41"/>
        <v>0</v>
      </c>
      <c r="AH172" s="50">
        <f t="shared" si="42"/>
        <v>0</v>
      </c>
      <c r="AI172" s="50">
        <f t="shared" si="43"/>
        <v>0</v>
      </c>
      <c r="AJ172" s="50">
        <f t="shared" si="44"/>
        <v>0</v>
      </c>
      <c r="AK172" s="50">
        <f t="shared" si="45"/>
        <v>0</v>
      </c>
      <c r="AL172" s="50">
        <f t="shared" si="46"/>
        <v>0</v>
      </c>
      <c r="AM172" s="50">
        <f t="shared" si="47"/>
        <v>0</v>
      </c>
      <c r="AN172" s="50">
        <f t="shared" si="48"/>
        <v>0</v>
      </c>
      <c r="AO172" s="50" t="b">
        <f t="shared" si="49"/>
        <v>0</v>
      </c>
    </row>
    <row r="173" spans="2:41">
      <c r="B173" s="93"/>
      <c r="C173" s="33">
        <f>_xlfn.XLOOKUP($B173,contract[Social Value Measures],contract[Reporting Frequency])</f>
        <v>0</v>
      </c>
      <c r="D173" s="33" t="str">
        <f>IF($B173="","",_xlfn.XLOOKUP($B173,contract[Social Value Measures],contract[Total Supplier Commitment (Units)],""))</f>
        <v/>
      </c>
      <c r="E173" s="46" t="str">
        <f t="shared" si="34"/>
        <v/>
      </c>
      <c r="F173" s="47" t="str">
        <f t="shared" si="35"/>
        <v/>
      </c>
      <c r="G173" s="48" t="str">
        <f>IFERROR(_xlfn.XLOOKUP($B173,contract[Social Value Measures],contract[Social value proxy 
£])*E173,"")</f>
        <v/>
      </c>
      <c r="H173" s="49"/>
      <c r="I173" s="49"/>
      <c r="J173" s="49"/>
      <c r="K173" s="49"/>
      <c r="L173" s="49"/>
      <c r="M173" s="49"/>
      <c r="N173" s="49"/>
      <c r="O173" s="49"/>
      <c r="P173" s="49"/>
      <c r="Q173" s="49"/>
      <c r="R173" s="49"/>
      <c r="S173" s="49"/>
      <c r="T173" s="49"/>
      <c r="U173" s="33">
        <f>_xlfn.XLOOKUP($B173,contract[Social Value Measures],contract[Units])</f>
        <v>0</v>
      </c>
      <c r="V173" s="48">
        <f>_xlfn.XLOOKUP($B173,contract[Social Value Measures],contract[Social value proxy 
£])</f>
        <v>0</v>
      </c>
      <c r="W173" s="33">
        <f>_xlfn.XLOOKUP($B173,contract[Social Value Measures],contract[Theme])</f>
        <v>0</v>
      </c>
      <c r="X173" s="33">
        <f>_xlfn.XLOOKUP($B173,contract[Social Value Measures],contract[Outcome])</f>
        <v>0</v>
      </c>
      <c r="Y173" s="33">
        <f>_xlfn.XLOOKUP($B173,contract[Social Value Measures],contract[Reference])</f>
        <v>0</v>
      </c>
      <c r="Z173" s="33" t="str">
        <f>IF($B173="","",_xlfn.XLOOKUP($B173,contract[Social Value Measures],contract[Milestones / Comments],""))</f>
        <v/>
      </c>
      <c r="AA173" s="48">
        <f>_xlfn.XLOOKUP($B173,contract[Social Value Measures],contract[Social value proxy 
£ committed])</f>
        <v>0</v>
      </c>
      <c r="AB173" s="50">
        <f t="shared" si="36"/>
        <v>0</v>
      </c>
      <c r="AC173" s="50">
        <f t="shared" si="37"/>
        <v>0</v>
      </c>
      <c r="AD173" s="50">
        <f t="shared" si="38"/>
        <v>0</v>
      </c>
      <c r="AE173" s="50">
        <f t="shared" si="39"/>
        <v>0</v>
      </c>
      <c r="AF173" s="50">
        <f t="shared" si="40"/>
        <v>0</v>
      </c>
      <c r="AG173" s="50">
        <f t="shared" si="41"/>
        <v>0</v>
      </c>
      <c r="AH173" s="50">
        <f t="shared" si="42"/>
        <v>0</v>
      </c>
      <c r="AI173" s="50">
        <f t="shared" si="43"/>
        <v>0</v>
      </c>
      <c r="AJ173" s="50">
        <f t="shared" si="44"/>
        <v>0</v>
      </c>
      <c r="AK173" s="50">
        <f t="shared" si="45"/>
        <v>0</v>
      </c>
      <c r="AL173" s="50">
        <f t="shared" si="46"/>
        <v>0</v>
      </c>
      <c r="AM173" s="50">
        <f t="shared" si="47"/>
        <v>0</v>
      </c>
      <c r="AN173" s="50">
        <f t="shared" si="48"/>
        <v>0</v>
      </c>
      <c r="AO173" s="50" t="b">
        <f t="shared" si="49"/>
        <v>0</v>
      </c>
    </row>
    <row r="174" spans="2:41">
      <c r="B174" s="93"/>
      <c r="C174" s="33">
        <f>_xlfn.XLOOKUP($B174,contract[Social Value Measures],contract[Reporting Frequency])</f>
        <v>0</v>
      </c>
      <c r="D174" s="33" t="str">
        <f>IF($B174="","",_xlfn.XLOOKUP($B174,contract[Social Value Measures],contract[Total Supplier Commitment (Units)],""))</f>
        <v/>
      </c>
      <c r="E174" s="46" t="str">
        <f t="shared" si="34"/>
        <v/>
      </c>
      <c r="F174" s="47" t="str">
        <f t="shared" si="35"/>
        <v/>
      </c>
      <c r="G174" s="48" t="str">
        <f>IFERROR(_xlfn.XLOOKUP($B174,contract[Social Value Measures],contract[Social value proxy 
£])*E174,"")</f>
        <v/>
      </c>
      <c r="H174" s="49"/>
      <c r="I174" s="49"/>
      <c r="J174" s="49"/>
      <c r="K174" s="49"/>
      <c r="L174" s="49"/>
      <c r="M174" s="49"/>
      <c r="N174" s="49"/>
      <c r="O174" s="49"/>
      <c r="P174" s="49"/>
      <c r="Q174" s="49"/>
      <c r="R174" s="49"/>
      <c r="S174" s="49"/>
      <c r="T174" s="49"/>
      <c r="U174" s="33">
        <f>_xlfn.XLOOKUP($B174,contract[Social Value Measures],contract[Units])</f>
        <v>0</v>
      </c>
      <c r="V174" s="48">
        <f>_xlfn.XLOOKUP($B174,contract[Social Value Measures],contract[Social value proxy 
£])</f>
        <v>0</v>
      </c>
      <c r="W174" s="33">
        <f>_xlfn.XLOOKUP($B174,contract[Social Value Measures],contract[Theme])</f>
        <v>0</v>
      </c>
      <c r="X174" s="33">
        <f>_xlfn.XLOOKUP($B174,contract[Social Value Measures],contract[Outcome])</f>
        <v>0</v>
      </c>
      <c r="Y174" s="33">
        <f>_xlfn.XLOOKUP($B174,contract[Social Value Measures],contract[Reference])</f>
        <v>0</v>
      </c>
      <c r="Z174" s="33" t="str">
        <f>IF($B174="","",_xlfn.XLOOKUP($B174,contract[Social Value Measures],contract[Milestones / Comments],""))</f>
        <v/>
      </c>
      <c r="AA174" s="48">
        <f>_xlfn.XLOOKUP($B174,contract[Social Value Measures],contract[Social value proxy 
£ committed])</f>
        <v>0</v>
      </c>
      <c r="AB174" s="50">
        <f t="shared" si="36"/>
        <v>0</v>
      </c>
      <c r="AC174" s="50">
        <f t="shared" si="37"/>
        <v>0</v>
      </c>
      <c r="AD174" s="50">
        <f t="shared" si="38"/>
        <v>0</v>
      </c>
      <c r="AE174" s="50">
        <f t="shared" si="39"/>
        <v>0</v>
      </c>
      <c r="AF174" s="50">
        <f t="shared" si="40"/>
        <v>0</v>
      </c>
      <c r="AG174" s="50">
        <f t="shared" si="41"/>
        <v>0</v>
      </c>
      <c r="AH174" s="50">
        <f t="shared" si="42"/>
        <v>0</v>
      </c>
      <c r="AI174" s="50">
        <f t="shared" si="43"/>
        <v>0</v>
      </c>
      <c r="AJ174" s="50">
        <f t="shared" si="44"/>
        <v>0</v>
      </c>
      <c r="AK174" s="50">
        <f t="shared" si="45"/>
        <v>0</v>
      </c>
      <c r="AL174" s="50">
        <f t="shared" si="46"/>
        <v>0</v>
      </c>
      <c r="AM174" s="50">
        <f t="shared" si="47"/>
        <v>0</v>
      </c>
      <c r="AN174" s="50">
        <f t="shared" si="48"/>
        <v>0</v>
      </c>
      <c r="AO174" s="50" t="b">
        <f t="shared" si="49"/>
        <v>0</v>
      </c>
    </row>
    <row r="175" spans="2:41">
      <c r="B175" s="93"/>
      <c r="C175" s="33">
        <f>_xlfn.XLOOKUP($B175,contract[Social Value Measures],contract[Reporting Frequency])</f>
        <v>0</v>
      </c>
      <c r="D175" s="33" t="str">
        <f>IF($B175="","",_xlfn.XLOOKUP($B175,contract[Social Value Measures],contract[Total Supplier Commitment (Units)],""))</f>
        <v/>
      </c>
      <c r="E175" s="46" t="str">
        <f t="shared" si="34"/>
        <v/>
      </c>
      <c r="F175" s="47" t="str">
        <f t="shared" si="35"/>
        <v/>
      </c>
      <c r="G175" s="48" t="str">
        <f>IFERROR(_xlfn.XLOOKUP($B175,contract[Social Value Measures],contract[Social value proxy 
£])*E175,"")</f>
        <v/>
      </c>
      <c r="H175" s="49"/>
      <c r="I175" s="49"/>
      <c r="J175" s="49"/>
      <c r="K175" s="49"/>
      <c r="L175" s="49"/>
      <c r="M175" s="49"/>
      <c r="N175" s="49"/>
      <c r="O175" s="49"/>
      <c r="P175" s="49"/>
      <c r="Q175" s="49"/>
      <c r="R175" s="49"/>
      <c r="S175" s="49"/>
      <c r="T175" s="49"/>
      <c r="U175" s="33">
        <f>_xlfn.XLOOKUP($B175,contract[Social Value Measures],contract[Units])</f>
        <v>0</v>
      </c>
      <c r="V175" s="48">
        <f>_xlfn.XLOOKUP($B175,contract[Social Value Measures],contract[Social value proxy 
£])</f>
        <v>0</v>
      </c>
      <c r="W175" s="33">
        <f>_xlfn.XLOOKUP($B175,contract[Social Value Measures],contract[Theme])</f>
        <v>0</v>
      </c>
      <c r="X175" s="33">
        <f>_xlfn.XLOOKUP($B175,contract[Social Value Measures],contract[Outcome])</f>
        <v>0</v>
      </c>
      <c r="Y175" s="33">
        <f>_xlfn.XLOOKUP($B175,contract[Social Value Measures],contract[Reference])</f>
        <v>0</v>
      </c>
      <c r="Z175" s="33" t="str">
        <f>IF($B175="","",_xlfn.XLOOKUP($B175,contract[Social Value Measures],contract[Milestones / Comments],""))</f>
        <v/>
      </c>
      <c r="AA175" s="48">
        <f>_xlfn.XLOOKUP($B175,contract[Social Value Measures],contract[Social value proxy 
£ committed])</f>
        <v>0</v>
      </c>
      <c r="AB175" s="50">
        <f t="shared" si="36"/>
        <v>0</v>
      </c>
      <c r="AC175" s="50">
        <f t="shared" si="37"/>
        <v>0</v>
      </c>
      <c r="AD175" s="50">
        <f t="shared" si="38"/>
        <v>0</v>
      </c>
      <c r="AE175" s="50">
        <f t="shared" si="39"/>
        <v>0</v>
      </c>
      <c r="AF175" s="50">
        <f t="shared" si="40"/>
        <v>0</v>
      </c>
      <c r="AG175" s="50">
        <f t="shared" si="41"/>
        <v>0</v>
      </c>
      <c r="AH175" s="50">
        <f t="shared" si="42"/>
        <v>0</v>
      </c>
      <c r="AI175" s="50">
        <f t="shared" si="43"/>
        <v>0</v>
      </c>
      <c r="AJ175" s="50">
        <f t="shared" si="44"/>
        <v>0</v>
      </c>
      <c r="AK175" s="50">
        <f t="shared" si="45"/>
        <v>0</v>
      </c>
      <c r="AL175" s="50">
        <f t="shared" si="46"/>
        <v>0</v>
      </c>
      <c r="AM175" s="50">
        <f t="shared" si="47"/>
        <v>0</v>
      </c>
      <c r="AN175" s="50">
        <f t="shared" si="48"/>
        <v>0</v>
      </c>
      <c r="AO175" s="50" t="b">
        <f t="shared" si="49"/>
        <v>0</v>
      </c>
    </row>
    <row r="176" spans="2:41">
      <c r="B176" s="93"/>
      <c r="C176" s="33">
        <f>_xlfn.XLOOKUP($B176,contract[Social Value Measures],contract[Reporting Frequency])</f>
        <v>0</v>
      </c>
      <c r="D176" s="33" t="str">
        <f>IF($B176="","",_xlfn.XLOOKUP($B176,contract[Social Value Measures],contract[Total Supplier Commitment (Units)],""))</f>
        <v/>
      </c>
      <c r="E176" s="46" t="str">
        <f t="shared" si="34"/>
        <v/>
      </c>
      <c r="F176" s="47" t="str">
        <f t="shared" si="35"/>
        <v/>
      </c>
      <c r="G176" s="48" t="str">
        <f>IFERROR(_xlfn.XLOOKUP($B176,contract[Social Value Measures],contract[Social value proxy 
£])*E176,"")</f>
        <v/>
      </c>
      <c r="H176" s="49"/>
      <c r="I176" s="49"/>
      <c r="J176" s="49"/>
      <c r="K176" s="49"/>
      <c r="L176" s="49"/>
      <c r="M176" s="49"/>
      <c r="N176" s="49"/>
      <c r="O176" s="49"/>
      <c r="P176" s="49"/>
      <c r="Q176" s="49"/>
      <c r="R176" s="49"/>
      <c r="S176" s="49"/>
      <c r="T176" s="49"/>
      <c r="U176" s="33">
        <f>_xlfn.XLOOKUP($B176,contract[Social Value Measures],contract[Units])</f>
        <v>0</v>
      </c>
      <c r="V176" s="48">
        <f>_xlfn.XLOOKUP($B176,contract[Social Value Measures],contract[Social value proxy 
£])</f>
        <v>0</v>
      </c>
      <c r="W176" s="33">
        <f>_xlfn.XLOOKUP($B176,contract[Social Value Measures],contract[Theme])</f>
        <v>0</v>
      </c>
      <c r="X176" s="33">
        <f>_xlfn.XLOOKUP($B176,contract[Social Value Measures],contract[Outcome])</f>
        <v>0</v>
      </c>
      <c r="Y176" s="33">
        <f>_xlfn.XLOOKUP($B176,contract[Social Value Measures],contract[Reference])</f>
        <v>0</v>
      </c>
      <c r="Z176" s="33" t="str">
        <f>IF($B176="","",_xlfn.XLOOKUP($B176,contract[Social Value Measures],contract[Milestones / Comments],""))</f>
        <v/>
      </c>
      <c r="AA176" s="48">
        <f>_xlfn.XLOOKUP($B176,contract[Social Value Measures],contract[Social value proxy 
£ committed])</f>
        <v>0</v>
      </c>
      <c r="AB176" s="50">
        <f t="shared" si="36"/>
        <v>0</v>
      </c>
      <c r="AC176" s="50">
        <f t="shared" si="37"/>
        <v>0</v>
      </c>
      <c r="AD176" s="50">
        <f t="shared" si="38"/>
        <v>0</v>
      </c>
      <c r="AE176" s="50">
        <f t="shared" si="39"/>
        <v>0</v>
      </c>
      <c r="AF176" s="50">
        <f t="shared" si="40"/>
        <v>0</v>
      </c>
      <c r="AG176" s="50">
        <f t="shared" si="41"/>
        <v>0</v>
      </c>
      <c r="AH176" s="50">
        <f t="shared" si="42"/>
        <v>0</v>
      </c>
      <c r="AI176" s="50">
        <f t="shared" si="43"/>
        <v>0</v>
      </c>
      <c r="AJ176" s="50">
        <f t="shared" si="44"/>
        <v>0</v>
      </c>
      <c r="AK176" s="50">
        <f t="shared" si="45"/>
        <v>0</v>
      </c>
      <c r="AL176" s="50">
        <f t="shared" si="46"/>
        <v>0</v>
      </c>
      <c r="AM176" s="50">
        <f t="shared" si="47"/>
        <v>0</v>
      </c>
      <c r="AN176" s="50">
        <f t="shared" si="48"/>
        <v>0</v>
      </c>
      <c r="AO176" s="50" t="b">
        <f t="shared" si="49"/>
        <v>0</v>
      </c>
    </row>
    <row r="177" spans="2:41">
      <c r="B177" s="93"/>
      <c r="C177" s="33">
        <f>_xlfn.XLOOKUP($B177,contract[Social Value Measures],contract[Reporting Frequency])</f>
        <v>0</v>
      </c>
      <c r="D177" s="33" t="str">
        <f>IF($B177="","",_xlfn.XLOOKUP($B177,contract[Social Value Measures],contract[Total Supplier Commitment (Units)],""))</f>
        <v/>
      </c>
      <c r="E177" s="46" t="str">
        <f t="shared" si="34"/>
        <v/>
      </c>
      <c r="F177" s="47" t="str">
        <f t="shared" si="35"/>
        <v/>
      </c>
      <c r="G177" s="48" t="str">
        <f>IFERROR(_xlfn.XLOOKUP($B177,contract[Social Value Measures],contract[Social value proxy 
£])*E177,"")</f>
        <v/>
      </c>
      <c r="H177" s="49"/>
      <c r="I177" s="49"/>
      <c r="J177" s="49"/>
      <c r="K177" s="49"/>
      <c r="L177" s="49"/>
      <c r="M177" s="49"/>
      <c r="N177" s="49"/>
      <c r="O177" s="49"/>
      <c r="P177" s="49"/>
      <c r="Q177" s="49"/>
      <c r="R177" s="49"/>
      <c r="S177" s="49"/>
      <c r="T177" s="49"/>
      <c r="U177" s="33">
        <f>_xlfn.XLOOKUP($B177,contract[Social Value Measures],contract[Units])</f>
        <v>0</v>
      </c>
      <c r="V177" s="48">
        <f>_xlfn.XLOOKUP($B177,contract[Social Value Measures],contract[Social value proxy 
£])</f>
        <v>0</v>
      </c>
      <c r="W177" s="33">
        <f>_xlfn.XLOOKUP($B177,contract[Social Value Measures],contract[Theme])</f>
        <v>0</v>
      </c>
      <c r="X177" s="33">
        <f>_xlfn.XLOOKUP($B177,contract[Social Value Measures],contract[Outcome])</f>
        <v>0</v>
      </c>
      <c r="Y177" s="33">
        <f>_xlfn.XLOOKUP($B177,contract[Social Value Measures],contract[Reference])</f>
        <v>0</v>
      </c>
      <c r="Z177" s="33" t="str">
        <f>IF($B177="","",_xlfn.XLOOKUP($B177,contract[Social Value Measures],contract[Milestones / Comments],""))</f>
        <v/>
      </c>
      <c r="AA177" s="48">
        <f>_xlfn.XLOOKUP($B177,contract[Social Value Measures],contract[Social value proxy 
£ committed])</f>
        <v>0</v>
      </c>
      <c r="AB177" s="50">
        <f t="shared" si="36"/>
        <v>0</v>
      </c>
      <c r="AC177" s="50">
        <f t="shared" si="37"/>
        <v>0</v>
      </c>
      <c r="AD177" s="50">
        <f t="shared" si="38"/>
        <v>0</v>
      </c>
      <c r="AE177" s="50">
        <f t="shared" si="39"/>
        <v>0</v>
      </c>
      <c r="AF177" s="50">
        <f t="shared" si="40"/>
        <v>0</v>
      </c>
      <c r="AG177" s="50">
        <f t="shared" si="41"/>
        <v>0</v>
      </c>
      <c r="AH177" s="50">
        <f t="shared" si="42"/>
        <v>0</v>
      </c>
      <c r="AI177" s="50">
        <f t="shared" si="43"/>
        <v>0</v>
      </c>
      <c r="AJ177" s="50">
        <f t="shared" si="44"/>
        <v>0</v>
      </c>
      <c r="AK177" s="50">
        <f t="shared" si="45"/>
        <v>0</v>
      </c>
      <c r="AL177" s="50">
        <f t="shared" si="46"/>
        <v>0</v>
      </c>
      <c r="AM177" s="50">
        <f t="shared" si="47"/>
        <v>0</v>
      </c>
      <c r="AN177" s="50">
        <f t="shared" si="48"/>
        <v>0</v>
      </c>
      <c r="AO177" s="50" t="b">
        <f t="shared" si="49"/>
        <v>0</v>
      </c>
    </row>
    <row r="178" spans="2:41">
      <c r="B178" s="93"/>
      <c r="C178" s="33">
        <f>_xlfn.XLOOKUP($B178,contract[Social Value Measures],contract[Reporting Frequency])</f>
        <v>0</v>
      </c>
      <c r="D178" s="33" t="str">
        <f>IF($B178="","",_xlfn.XLOOKUP($B178,contract[Social Value Measures],contract[Total Supplier Commitment (Units)],""))</f>
        <v/>
      </c>
      <c r="E178" s="46" t="str">
        <f t="shared" si="34"/>
        <v/>
      </c>
      <c r="F178" s="47" t="str">
        <f t="shared" si="35"/>
        <v/>
      </c>
      <c r="G178" s="48" t="str">
        <f>IFERROR(_xlfn.XLOOKUP($B178,contract[Social Value Measures],contract[Social value proxy 
£])*E178,"")</f>
        <v/>
      </c>
      <c r="H178" s="49"/>
      <c r="I178" s="49"/>
      <c r="J178" s="49"/>
      <c r="K178" s="49"/>
      <c r="L178" s="49"/>
      <c r="M178" s="49"/>
      <c r="N178" s="49"/>
      <c r="O178" s="49"/>
      <c r="P178" s="49"/>
      <c r="Q178" s="49"/>
      <c r="R178" s="49"/>
      <c r="S178" s="49"/>
      <c r="T178" s="49"/>
      <c r="U178" s="33">
        <f>_xlfn.XLOOKUP($B178,contract[Social Value Measures],contract[Units])</f>
        <v>0</v>
      </c>
      <c r="V178" s="48">
        <f>_xlfn.XLOOKUP($B178,contract[Social Value Measures],contract[Social value proxy 
£])</f>
        <v>0</v>
      </c>
      <c r="W178" s="33">
        <f>_xlfn.XLOOKUP($B178,contract[Social Value Measures],contract[Theme])</f>
        <v>0</v>
      </c>
      <c r="X178" s="33">
        <f>_xlfn.XLOOKUP($B178,contract[Social Value Measures],contract[Outcome])</f>
        <v>0</v>
      </c>
      <c r="Y178" s="33">
        <f>_xlfn.XLOOKUP($B178,contract[Social Value Measures],contract[Reference])</f>
        <v>0</v>
      </c>
      <c r="Z178" s="33" t="str">
        <f>IF($B178="","",_xlfn.XLOOKUP($B178,contract[Social Value Measures],contract[Milestones / Comments],""))</f>
        <v/>
      </c>
      <c r="AA178" s="48">
        <f>_xlfn.XLOOKUP($B178,contract[Social Value Measures],contract[Social value proxy 
£ committed])</f>
        <v>0</v>
      </c>
      <c r="AB178" s="50">
        <f t="shared" si="36"/>
        <v>0</v>
      </c>
      <c r="AC178" s="50">
        <f t="shared" si="37"/>
        <v>0</v>
      </c>
      <c r="AD178" s="50">
        <f t="shared" si="38"/>
        <v>0</v>
      </c>
      <c r="AE178" s="50">
        <f t="shared" si="39"/>
        <v>0</v>
      </c>
      <c r="AF178" s="50">
        <f t="shared" si="40"/>
        <v>0</v>
      </c>
      <c r="AG178" s="50">
        <f t="shared" si="41"/>
        <v>0</v>
      </c>
      <c r="AH178" s="50">
        <f t="shared" si="42"/>
        <v>0</v>
      </c>
      <c r="AI178" s="50">
        <f t="shared" si="43"/>
        <v>0</v>
      </c>
      <c r="AJ178" s="50">
        <f t="shared" si="44"/>
        <v>0</v>
      </c>
      <c r="AK178" s="50">
        <f t="shared" si="45"/>
        <v>0</v>
      </c>
      <c r="AL178" s="50">
        <f t="shared" si="46"/>
        <v>0</v>
      </c>
      <c r="AM178" s="50">
        <f t="shared" si="47"/>
        <v>0</v>
      </c>
      <c r="AN178" s="50">
        <f t="shared" si="48"/>
        <v>0</v>
      </c>
      <c r="AO178" s="50" t="b">
        <f t="shared" si="49"/>
        <v>0</v>
      </c>
    </row>
    <row r="179" spans="2:41">
      <c r="B179" s="93"/>
      <c r="C179" s="33">
        <f>_xlfn.XLOOKUP($B179,contract[Social Value Measures],contract[Reporting Frequency])</f>
        <v>0</v>
      </c>
      <c r="D179" s="33" t="str">
        <f>IF($B179="","",_xlfn.XLOOKUP($B179,contract[Social Value Measures],contract[Total Supplier Commitment (Units)],""))</f>
        <v/>
      </c>
      <c r="E179" s="46" t="str">
        <f t="shared" si="34"/>
        <v/>
      </c>
      <c r="F179" s="47" t="str">
        <f t="shared" si="35"/>
        <v/>
      </c>
      <c r="G179" s="48" t="str">
        <f>IFERROR(_xlfn.XLOOKUP($B179,contract[Social Value Measures],contract[Social value proxy 
£])*E179,"")</f>
        <v/>
      </c>
      <c r="H179" s="49"/>
      <c r="I179" s="49"/>
      <c r="J179" s="49"/>
      <c r="K179" s="49"/>
      <c r="L179" s="49"/>
      <c r="M179" s="49"/>
      <c r="N179" s="49"/>
      <c r="O179" s="49"/>
      <c r="P179" s="49"/>
      <c r="Q179" s="49"/>
      <c r="R179" s="49"/>
      <c r="S179" s="49"/>
      <c r="T179" s="49"/>
      <c r="U179" s="33">
        <f>_xlfn.XLOOKUP($B179,contract[Social Value Measures],contract[Units])</f>
        <v>0</v>
      </c>
      <c r="V179" s="48">
        <f>_xlfn.XLOOKUP($B179,contract[Social Value Measures],contract[Social value proxy 
£])</f>
        <v>0</v>
      </c>
      <c r="W179" s="33">
        <f>_xlfn.XLOOKUP($B179,contract[Social Value Measures],contract[Theme])</f>
        <v>0</v>
      </c>
      <c r="X179" s="33">
        <f>_xlfn.XLOOKUP($B179,contract[Social Value Measures],contract[Outcome])</f>
        <v>0</v>
      </c>
      <c r="Y179" s="33">
        <f>_xlfn.XLOOKUP($B179,contract[Social Value Measures],contract[Reference])</f>
        <v>0</v>
      </c>
      <c r="Z179" s="33" t="str">
        <f>IF($B179="","",_xlfn.XLOOKUP($B179,contract[Social Value Measures],contract[Milestones / Comments],""))</f>
        <v/>
      </c>
      <c r="AA179" s="48">
        <f>_xlfn.XLOOKUP($B179,contract[Social Value Measures],contract[Social value proxy 
£ committed])</f>
        <v>0</v>
      </c>
      <c r="AB179" s="50">
        <f t="shared" si="36"/>
        <v>0</v>
      </c>
      <c r="AC179" s="50">
        <f t="shared" si="37"/>
        <v>0</v>
      </c>
      <c r="AD179" s="50">
        <f t="shared" si="38"/>
        <v>0</v>
      </c>
      <c r="AE179" s="50">
        <f t="shared" si="39"/>
        <v>0</v>
      </c>
      <c r="AF179" s="50">
        <f t="shared" si="40"/>
        <v>0</v>
      </c>
      <c r="AG179" s="50">
        <f t="shared" si="41"/>
        <v>0</v>
      </c>
      <c r="AH179" s="50">
        <f t="shared" si="42"/>
        <v>0</v>
      </c>
      <c r="AI179" s="50">
        <f t="shared" si="43"/>
        <v>0</v>
      </c>
      <c r="AJ179" s="50">
        <f t="shared" si="44"/>
        <v>0</v>
      </c>
      <c r="AK179" s="50">
        <f t="shared" si="45"/>
        <v>0</v>
      </c>
      <c r="AL179" s="50">
        <f t="shared" si="46"/>
        <v>0</v>
      </c>
      <c r="AM179" s="50">
        <f t="shared" si="47"/>
        <v>0</v>
      </c>
      <c r="AN179" s="50">
        <f t="shared" si="48"/>
        <v>0</v>
      </c>
      <c r="AO179" s="50" t="b">
        <f t="shared" si="49"/>
        <v>0</v>
      </c>
    </row>
    <row r="180" spans="2:41">
      <c r="B180" s="93"/>
      <c r="C180" s="33">
        <f>_xlfn.XLOOKUP($B180,contract[Social Value Measures],contract[Reporting Frequency])</f>
        <v>0</v>
      </c>
      <c r="D180" s="33" t="str">
        <f>IF($B180="","",_xlfn.XLOOKUP($B180,contract[Social Value Measures],contract[Total Supplier Commitment (Units)],""))</f>
        <v/>
      </c>
      <c r="E180" s="46" t="str">
        <f t="shared" si="34"/>
        <v/>
      </c>
      <c r="F180" s="47" t="str">
        <f t="shared" si="35"/>
        <v/>
      </c>
      <c r="G180" s="48" t="str">
        <f>IFERROR(_xlfn.XLOOKUP($B180,contract[Social Value Measures],contract[Social value proxy 
£])*E180,"")</f>
        <v/>
      </c>
      <c r="H180" s="49"/>
      <c r="I180" s="49"/>
      <c r="J180" s="49"/>
      <c r="K180" s="49"/>
      <c r="L180" s="49"/>
      <c r="M180" s="49"/>
      <c r="N180" s="49"/>
      <c r="O180" s="49"/>
      <c r="P180" s="49"/>
      <c r="Q180" s="49"/>
      <c r="R180" s="49"/>
      <c r="S180" s="49"/>
      <c r="T180" s="49"/>
      <c r="U180" s="33">
        <f>_xlfn.XLOOKUP($B180,contract[Social Value Measures],contract[Units])</f>
        <v>0</v>
      </c>
      <c r="V180" s="48">
        <f>_xlfn.XLOOKUP($B180,contract[Social Value Measures],contract[Social value proxy 
£])</f>
        <v>0</v>
      </c>
      <c r="W180" s="33">
        <f>_xlfn.XLOOKUP($B180,contract[Social Value Measures],contract[Theme])</f>
        <v>0</v>
      </c>
      <c r="X180" s="33">
        <f>_xlfn.XLOOKUP($B180,contract[Social Value Measures],contract[Outcome])</f>
        <v>0</v>
      </c>
      <c r="Y180" s="33">
        <f>_xlfn.XLOOKUP($B180,contract[Social Value Measures],contract[Reference])</f>
        <v>0</v>
      </c>
      <c r="Z180" s="33" t="str">
        <f>IF($B180="","",_xlfn.XLOOKUP($B180,contract[Social Value Measures],contract[Milestones / Comments],""))</f>
        <v/>
      </c>
      <c r="AA180" s="48">
        <f>_xlfn.XLOOKUP($B180,contract[Social Value Measures],contract[Social value proxy 
£ committed])</f>
        <v>0</v>
      </c>
      <c r="AB180" s="50">
        <f t="shared" si="36"/>
        <v>0</v>
      </c>
      <c r="AC180" s="50">
        <f t="shared" si="37"/>
        <v>0</v>
      </c>
      <c r="AD180" s="50">
        <f t="shared" si="38"/>
        <v>0</v>
      </c>
      <c r="AE180" s="50">
        <f t="shared" si="39"/>
        <v>0</v>
      </c>
      <c r="AF180" s="50">
        <f t="shared" si="40"/>
        <v>0</v>
      </c>
      <c r="AG180" s="50">
        <f t="shared" si="41"/>
        <v>0</v>
      </c>
      <c r="AH180" s="50">
        <f t="shared" si="42"/>
        <v>0</v>
      </c>
      <c r="AI180" s="50">
        <f t="shared" si="43"/>
        <v>0</v>
      </c>
      <c r="AJ180" s="50">
        <f t="shared" si="44"/>
        <v>0</v>
      </c>
      <c r="AK180" s="50">
        <f t="shared" si="45"/>
        <v>0</v>
      </c>
      <c r="AL180" s="50">
        <f t="shared" si="46"/>
        <v>0</v>
      </c>
      <c r="AM180" s="50">
        <f t="shared" si="47"/>
        <v>0</v>
      </c>
      <c r="AN180" s="50">
        <f t="shared" si="48"/>
        <v>0</v>
      </c>
      <c r="AO180" s="50" t="b">
        <f t="shared" si="49"/>
        <v>0</v>
      </c>
    </row>
    <row r="181" spans="2:41">
      <c r="B181" s="93"/>
      <c r="C181" s="33">
        <f>_xlfn.XLOOKUP($B181,contract[Social Value Measures],contract[Reporting Frequency])</f>
        <v>0</v>
      </c>
      <c r="D181" s="33" t="str">
        <f>IF($B181="","",_xlfn.XLOOKUP($B181,contract[Social Value Measures],contract[Total Supplier Commitment (Units)],""))</f>
        <v/>
      </c>
      <c r="E181" s="46" t="str">
        <f t="shared" si="34"/>
        <v/>
      </c>
      <c r="F181" s="47" t="str">
        <f t="shared" si="35"/>
        <v/>
      </c>
      <c r="G181" s="48" t="str">
        <f>IFERROR(_xlfn.XLOOKUP($B181,contract[Social Value Measures],contract[Social value proxy 
£])*E181,"")</f>
        <v/>
      </c>
      <c r="H181" s="49"/>
      <c r="I181" s="49"/>
      <c r="J181" s="49"/>
      <c r="K181" s="49"/>
      <c r="L181" s="49"/>
      <c r="M181" s="49"/>
      <c r="N181" s="49"/>
      <c r="O181" s="49"/>
      <c r="P181" s="49"/>
      <c r="Q181" s="49"/>
      <c r="R181" s="49"/>
      <c r="S181" s="49"/>
      <c r="T181" s="49"/>
      <c r="U181" s="33">
        <f>_xlfn.XLOOKUP($B181,contract[Social Value Measures],contract[Units])</f>
        <v>0</v>
      </c>
      <c r="V181" s="48">
        <f>_xlfn.XLOOKUP($B181,contract[Social Value Measures],contract[Social value proxy 
£])</f>
        <v>0</v>
      </c>
      <c r="W181" s="33">
        <f>_xlfn.XLOOKUP($B181,contract[Social Value Measures],contract[Theme])</f>
        <v>0</v>
      </c>
      <c r="X181" s="33">
        <f>_xlfn.XLOOKUP($B181,contract[Social Value Measures],contract[Outcome])</f>
        <v>0</v>
      </c>
      <c r="Y181" s="33">
        <f>_xlfn.XLOOKUP($B181,contract[Social Value Measures],contract[Reference])</f>
        <v>0</v>
      </c>
      <c r="Z181" s="33" t="str">
        <f>IF($B181="","",_xlfn.XLOOKUP($B181,contract[Social Value Measures],contract[Milestones / Comments],""))</f>
        <v/>
      </c>
      <c r="AA181" s="48">
        <f>_xlfn.XLOOKUP($B181,contract[Social Value Measures],contract[Social value proxy 
£ committed])</f>
        <v>0</v>
      </c>
      <c r="AB181" s="50">
        <f t="shared" si="36"/>
        <v>0</v>
      </c>
      <c r="AC181" s="50">
        <f t="shared" si="37"/>
        <v>0</v>
      </c>
      <c r="AD181" s="50">
        <f t="shared" si="38"/>
        <v>0</v>
      </c>
      <c r="AE181" s="50">
        <f t="shared" si="39"/>
        <v>0</v>
      </c>
      <c r="AF181" s="50">
        <f t="shared" si="40"/>
        <v>0</v>
      </c>
      <c r="AG181" s="50">
        <f t="shared" si="41"/>
        <v>0</v>
      </c>
      <c r="AH181" s="50">
        <f t="shared" si="42"/>
        <v>0</v>
      </c>
      <c r="AI181" s="50">
        <f t="shared" si="43"/>
        <v>0</v>
      </c>
      <c r="AJ181" s="50">
        <f t="shared" si="44"/>
        <v>0</v>
      </c>
      <c r="AK181" s="50">
        <f t="shared" si="45"/>
        <v>0</v>
      </c>
      <c r="AL181" s="50">
        <f t="shared" si="46"/>
        <v>0</v>
      </c>
      <c r="AM181" s="50">
        <f t="shared" si="47"/>
        <v>0</v>
      </c>
      <c r="AN181" s="50">
        <f t="shared" si="48"/>
        <v>0</v>
      </c>
      <c r="AO181" s="50" t="b">
        <f t="shared" si="49"/>
        <v>0</v>
      </c>
    </row>
    <row r="182" spans="2:41">
      <c r="B182" s="93"/>
      <c r="C182" s="33">
        <f>_xlfn.XLOOKUP($B182,contract[Social Value Measures],contract[Reporting Frequency])</f>
        <v>0</v>
      </c>
      <c r="D182" s="33" t="str">
        <f>IF($B182="","",_xlfn.XLOOKUP($B182,contract[Social Value Measures],contract[Total Supplier Commitment (Units)],""))</f>
        <v/>
      </c>
      <c r="E182" s="46" t="str">
        <f t="shared" si="34"/>
        <v/>
      </c>
      <c r="F182" s="47" t="str">
        <f t="shared" si="35"/>
        <v/>
      </c>
      <c r="G182" s="48" t="str">
        <f>IFERROR(_xlfn.XLOOKUP($B182,contract[Social Value Measures],contract[Social value proxy 
£])*E182,"")</f>
        <v/>
      </c>
      <c r="H182" s="49"/>
      <c r="I182" s="49"/>
      <c r="J182" s="49"/>
      <c r="K182" s="49"/>
      <c r="L182" s="49"/>
      <c r="M182" s="49"/>
      <c r="N182" s="49"/>
      <c r="O182" s="49"/>
      <c r="P182" s="49"/>
      <c r="Q182" s="49"/>
      <c r="R182" s="49"/>
      <c r="S182" s="49"/>
      <c r="T182" s="49"/>
      <c r="U182" s="33">
        <f>_xlfn.XLOOKUP($B182,contract[Social Value Measures],contract[Units])</f>
        <v>0</v>
      </c>
      <c r="V182" s="48">
        <f>_xlfn.XLOOKUP($B182,contract[Social Value Measures],contract[Social value proxy 
£])</f>
        <v>0</v>
      </c>
      <c r="W182" s="33">
        <f>_xlfn.XLOOKUP($B182,contract[Social Value Measures],contract[Theme])</f>
        <v>0</v>
      </c>
      <c r="X182" s="33">
        <f>_xlfn.XLOOKUP($B182,contract[Social Value Measures],contract[Outcome])</f>
        <v>0</v>
      </c>
      <c r="Y182" s="33">
        <f>_xlfn.XLOOKUP($B182,contract[Social Value Measures],contract[Reference])</f>
        <v>0</v>
      </c>
      <c r="Z182" s="33" t="str">
        <f>IF($B182="","",_xlfn.XLOOKUP($B182,contract[Social Value Measures],contract[Milestones / Comments],""))</f>
        <v/>
      </c>
      <c r="AA182" s="48">
        <f>_xlfn.XLOOKUP($B182,contract[Social Value Measures],contract[Social value proxy 
£ committed])</f>
        <v>0</v>
      </c>
      <c r="AB182" s="50">
        <f t="shared" si="36"/>
        <v>0</v>
      </c>
      <c r="AC182" s="50">
        <f t="shared" si="37"/>
        <v>0</v>
      </c>
      <c r="AD182" s="50">
        <f t="shared" si="38"/>
        <v>0</v>
      </c>
      <c r="AE182" s="50">
        <f t="shared" si="39"/>
        <v>0</v>
      </c>
      <c r="AF182" s="50">
        <f t="shared" si="40"/>
        <v>0</v>
      </c>
      <c r="AG182" s="50">
        <f t="shared" si="41"/>
        <v>0</v>
      </c>
      <c r="AH182" s="50">
        <f t="shared" si="42"/>
        <v>0</v>
      </c>
      <c r="AI182" s="50">
        <f t="shared" si="43"/>
        <v>0</v>
      </c>
      <c r="AJ182" s="50">
        <f t="shared" si="44"/>
        <v>0</v>
      </c>
      <c r="AK182" s="50">
        <f t="shared" si="45"/>
        <v>0</v>
      </c>
      <c r="AL182" s="50">
        <f t="shared" si="46"/>
        <v>0</v>
      </c>
      <c r="AM182" s="50">
        <f t="shared" si="47"/>
        <v>0</v>
      </c>
      <c r="AN182" s="50">
        <f t="shared" si="48"/>
        <v>0</v>
      </c>
      <c r="AO182" s="50" t="b">
        <f t="shared" si="49"/>
        <v>0</v>
      </c>
    </row>
    <row r="183" spans="2:41">
      <c r="B183" s="93"/>
      <c r="C183" s="33">
        <f>_xlfn.XLOOKUP($B183,contract[Social Value Measures],contract[Reporting Frequency])</f>
        <v>0</v>
      </c>
      <c r="D183" s="33" t="str">
        <f>IF($B183="","",_xlfn.XLOOKUP($B183,contract[Social Value Measures],contract[Total Supplier Commitment (Units)],""))</f>
        <v/>
      </c>
      <c r="E183" s="46" t="str">
        <f t="shared" si="34"/>
        <v/>
      </c>
      <c r="F183" s="47" t="str">
        <f t="shared" si="35"/>
        <v/>
      </c>
      <c r="G183" s="48" t="str">
        <f>IFERROR(_xlfn.XLOOKUP($B183,contract[Social Value Measures],contract[Social value proxy 
£])*E183,"")</f>
        <v/>
      </c>
      <c r="H183" s="49"/>
      <c r="I183" s="49"/>
      <c r="J183" s="49"/>
      <c r="K183" s="49"/>
      <c r="L183" s="49"/>
      <c r="M183" s="49"/>
      <c r="N183" s="49"/>
      <c r="O183" s="49"/>
      <c r="P183" s="49"/>
      <c r="Q183" s="49"/>
      <c r="R183" s="49"/>
      <c r="S183" s="49"/>
      <c r="T183" s="49"/>
      <c r="U183" s="33">
        <f>_xlfn.XLOOKUP($B183,contract[Social Value Measures],contract[Units])</f>
        <v>0</v>
      </c>
      <c r="V183" s="48">
        <f>_xlfn.XLOOKUP($B183,contract[Social Value Measures],contract[Social value proxy 
£])</f>
        <v>0</v>
      </c>
      <c r="W183" s="33">
        <f>_xlfn.XLOOKUP($B183,contract[Social Value Measures],contract[Theme])</f>
        <v>0</v>
      </c>
      <c r="X183" s="33">
        <f>_xlfn.XLOOKUP($B183,contract[Social Value Measures],contract[Outcome])</f>
        <v>0</v>
      </c>
      <c r="Y183" s="33">
        <f>_xlfn.XLOOKUP($B183,contract[Social Value Measures],contract[Reference])</f>
        <v>0</v>
      </c>
      <c r="Z183" s="33" t="str">
        <f>IF($B183="","",_xlfn.XLOOKUP($B183,contract[Social Value Measures],contract[Milestones / Comments],""))</f>
        <v/>
      </c>
      <c r="AA183" s="48">
        <f>_xlfn.XLOOKUP($B183,contract[Social Value Measures],contract[Social value proxy 
£ committed])</f>
        <v>0</v>
      </c>
      <c r="AB183" s="50">
        <f t="shared" si="36"/>
        <v>0</v>
      </c>
      <c r="AC183" s="50">
        <f t="shared" si="37"/>
        <v>0</v>
      </c>
      <c r="AD183" s="50">
        <f t="shared" si="38"/>
        <v>0</v>
      </c>
      <c r="AE183" s="50">
        <f t="shared" si="39"/>
        <v>0</v>
      </c>
      <c r="AF183" s="50">
        <f t="shared" si="40"/>
        <v>0</v>
      </c>
      <c r="AG183" s="50">
        <f t="shared" si="41"/>
        <v>0</v>
      </c>
      <c r="AH183" s="50">
        <f t="shared" si="42"/>
        <v>0</v>
      </c>
      <c r="AI183" s="50">
        <f t="shared" si="43"/>
        <v>0</v>
      </c>
      <c r="AJ183" s="50">
        <f t="shared" si="44"/>
        <v>0</v>
      </c>
      <c r="AK183" s="50">
        <f t="shared" si="45"/>
        <v>0</v>
      </c>
      <c r="AL183" s="50">
        <f t="shared" si="46"/>
        <v>0</v>
      </c>
      <c r="AM183" s="50">
        <f t="shared" si="47"/>
        <v>0</v>
      </c>
      <c r="AN183" s="50">
        <f t="shared" si="48"/>
        <v>0</v>
      </c>
      <c r="AO183" s="50" t="b">
        <f t="shared" si="49"/>
        <v>0</v>
      </c>
    </row>
    <row r="184" spans="2:41">
      <c r="B184" s="93"/>
      <c r="C184" s="33">
        <f>_xlfn.XLOOKUP($B184,contract[Social Value Measures],contract[Reporting Frequency])</f>
        <v>0</v>
      </c>
      <c r="D184" s="33" t="str">
        <f>IF($B184="","",_xlfn.XLOOKUP($B184,contract[Social Value Measures],contract[Total Supplier Commitment (Units)],""))</f>
        <v/>
      </c>
      <c r="E184" s="46" t="str">
        <f t="shared" si="34"/>
        <v/>
      </c>
      <c r="F184" s="47" t="str">
        <f t="shared" si="35"/>
        <v/>
      </c>
      <c r="G184" s="48" t="str">
        <f>IFERROR(_xlfn.XLOOKUP($B184,contract[Social Value Measures],contract[Social value proxy 
£])*E184,"")</f>
        <v/>
      </c>
      <c r="H184" s="49"/>
      <c r="I184" s="49"/>
      <c r="J184" s="49"/>
      <c r="K184" s="49"/>
      <c r="L184" s="49"/>
      <c r="M184" s="49"/>
      <c r="N184" s="49"/>
      <c r="O184" s="49"/>
      <c r="P184" s="49"/>
      <c r="Q184" s="49"/>
      <c r="R184" s="49"/>
      <c r="S184" s="49"/>
      <c r="T184" s="49"/>
      <c r="U184" s="33">
        <f>_xlfn.XLOOKUP($B184,contract[Social Value Measures],contract[Units])</f>
        <v>0</v>
      </c>
      <c r="V184" s="48">
        <f>_xlfn.XLOOKUP($B184,contract[Social Value Measures],contract[Social value proxy 
£])</f>
        <v>0</v>
      </c>
      <c r="W184" s="33">
        <f>_xlfn.XLOOKUP($B184,contract[Social Value Measures],contract[Theme])</f>
        <v>0</v>
      </c>
      <c r="X184" s="33">
        <f>_xlfn.XLOOKUP($B184,contract[Social Value Measures],contract[Outcome])</f>
        <v>0</v>
      </c>
      <c r="Y184" s="33">
        <f>_xlfn.XLOOKUP($B184,contract[Social Value Measures],contract[Reference])</f>
        <v>0</v>
      </c>
      <c r="Z184" s="33" t="str">
        <f>IF($B184="","",_xlfn.XLOOKUP($B184,contract[Social Value Measures],contract[Milestones / Comments],""))</f>
        <v/>
      </c>
      <c r="AA184" s="48">
        <f>_xlfn.XLOOKUP($B184,contract[Social Value Measures],contract[Social value proxy 
£ committed])</f>
        <v>0</v>
      </c>
      <c r="AB184" s="50">
        <f t="shared" si="36"/>
        <v>0</v>
      </c>
      <c r="AC184" s="50">
        <f t="shared" si="37"/>
        <v>0</v>
      </c>
      <c r="AD184" s="50">
        <f t="shared" si="38"/>
        <v>0</v>
      </c>
      <c r="AE184" s="50">
        <f t="shared" si="39"/>
        <v>0</v>
      </c>
      <c r="AF184" s="50">
        <f t="shared" si="40"/>
        <v>0</v>
      </c>
      <c r="AG184" s="50">
        <f t="shared" si="41"/>
        <v>0</v>
      </c>
      <c r="AH184" s="50">
        <f t="shared" si="42"/>
        <v>0</v>
      </c>
      <c r="AI184" s="50">
        <f t="shared" si="43"/>
        <v>0</v>
      </c>
      <c r="AJ184" s="50">
        <f t="shared" si="44"/>
        <v>0</v>
      </c>
      <c r="AK184" s="50">
        <f t="shared" si="45"/>
        <v>0</v>
      </c>
      <c r="AL184" s="50">
        <f t="shared" si="46"/>
        <v>0</v>
      </c>
      <c r="AM184" s="50">
        <f t="shared" si="47"/>
        <v>0</v>
      </c>
      <c r="AN184" s="50">
        <f t="shared" si="48"/>
        <v>0</v>
      </c>
      <c r="AO184" s="50" t="b">
        <f t="shared" si="49"/>
        <v>0</v>
      </c>
    </row>
    <row r="185" spans="2:41">
      <c r="B185" s="93"/>
      <c r="C185" s="33">
        <f>_xlfn.XLOOKUP($B185,contract[Social Value Measures],contract[Reporting Frequency])</f>
        <v>0</v>
      </c>
      <c r="D185" s="33" t="str">
        <f>IF($B185="","",_xlfn.XLOOKUP($B185,contract[Social Value Measures],contract[Total Supplier Commitment (Units)],""))</f>
        <v/>
      </c>
      <c r="E185" s="46" t="str">
        <f t="shared" si="34"/>
        <v/>
      </c>
      <c r="F185" s="47" t="str">
        <f t="shared" si="35"/>
        <v/>
      </c>
      <c r="G185" s="48" t="str">
        <f>IFERROR(_xlfn.XLOOKUP($B185,contract[Social Value Measures],contract[Social value proxy 
£])*E185,"")</f>
        <v/>
      </c>
      <c r="H185" s="49"/>
      <c r="I185" s="49"/>
      <c r="J185" s="49"/>
      <c r="K185" s="49"/>
      <c r="L185" s="49"/>
      <c r="M185" s="49"/>
      <c r="N185" s="49"/>
      <c r="O185" s="49"/>
      <c r="P185" s="49"/>
      <c r="Q185" s="49"/>
      <c r="R185" s="49"/>
      <c r="S185" s="49"/>
      <c r="T185" s="49"/>
      <c r="U185" s="33">
        <f>_xlfn.XLOOKUP($B185,contract[Social Value Measures],contract[Units])</f>
        <v>0</v>
      </c>
      <c r="V185" s="48">
        <f>_xlfn.XLOOKUP($B185,contract[Social Value Measures],contract[Social value proxy 
£])</f>
        <v>0</v>
      </c>
      <c r="W185" s="33">
        <f>_xlfn.XLOOKUP($B185,contract[Social Value Measures],contract[Theme])</f>
        <v>0</v>
      </c>
      <c r="X185" s="33">
        <f>_xlfn.XLOOKUP($B185,contract[Social Value Measures],contract[Outcome])</f>
        <v>0</v>
      </c>
      <c r="Y185" s="33">
        <f>_xlfn.XLOOKUP($B185,contract[Social Value Measures],contract[Reference])</f>
        <v>0</v>
      </c>
      <c r="Z185" s="33" t="str">
        <f>IF($B185="","",_xlfn.XLOOKUP($B185,contract[Social Value Measures],contract[Milestones / Comments],""))</f>
        <v/>
      </c>
      <c r="AA185" s="48">
        <f>_xlfn.XLOOKUP($B185,contract[Social Value Measures],contract[Social value proxy 
£ committed])</f>
        <v>0</v>
      </c>
      <c r="AB185" s="50">
        <f t="shared" si="36"/>
        <v>0</v>
      </c>
      <c r="AC185" s="50">
        <f t="shared" si="37"/>
        <v>0</v>
      </c>
      <c r="AD185" s="50">
        <f t="shared" si="38"/>
        <v>0</v>
      </c>
      <c r="AE185" s="50">
        <f t="shared" si="39"/>
        <v>0</v>
      </c>
      <c r="AF185" s="50">
        <f t="shared" si="40"/>
        <v>0</v>
      </c>
      <c r="AG185" s="50">
        <f t="shared" si="41"/>
        <v>0</v>
      </c>
      <c r="AH185" s="50">
        <f t="shared" si="42"/>
        <v>0</v>
      </c>
      <c r="AI185" s="50">
        <f t="shared" si="43"/>
        <v>0</v>
      </c>
      <c r="AJ185" s="50">
        <f t="shared" si="44"/>
        <v>0</v>
      </c>
      <c r="AK185" s="50">
        <f t="shared" si="45"/>
        <v>0</v>
      </c>
      <c r="AL185" s="50">
        <f t="shared" si="46"/>
        <v>0</v>
      </c>
      <c r="AM185" s="50">
        <f t="shared" si="47"/>
        <v>0</v>
      </c>
      <c r="AN185" s="50">
        <f t="shared" si="48"/>
        <v>0</v>
      </c>
      <c r="AO185" s="50" t="b">
        <f t="shared" si="49"/>
        <v>0</v>
      </c>
    </row>
    <row r="186" spans="2:41">
      <c r="B186" s="93"/>
      <c r="C186" s="33">
        <f>_xlfn.XLOOKUP($B186,contract[Social Value Measures],contract[Reporting Frequency])</f>
        <v>0</v>
      </c>
      <c r="D186" s="33" t="str">
        <f>IF($B186="","",_xlfn.XLOOKUP($B186,contract[Social Value Measures],contract[Total Supplier Commitment (Units)],""))</f>
        <v/>
      </c>
      <c r="E186" s="46" t="str">
        <f t="shared" si="34"/>
        <v/>
      </c>
      <c r="F186" s="47" t="str">
        <f t="shared" si="35"/>
        <v/>
      </c>
      <c r="G186" s="48" t="str">
        <f>IFERROR(_xlfn.XLOOKUP($B186,contract[Social Value Measures],contract[Social value proxy 
£])*E186,"")</f>
        <v/>
      </c>
      <c r="H186" s="49"/>
      <c r="I186" s="49"/>
      <c r="J186" s="49"/>
      <c r="K186" s="49"/>
      <c r="L186" s="49"/>
      <c r="M186" s="49"/>
      <c r="N186" s="49"/>
      <c r="O186" s="49"/>
      <c r="P186" s="49"/>
      <c r="Q186" s="49"/>
      <c r="R186" s="49"/>
      <c r="S186" s="49"/>
      <c r="T186" s="49"/>
      <c r="U186" s="33">
        <f>_xlfn.XLOOKUP($B186,contract[Social Value Measures],contract[Units])</f>
        <v>0</v>
      </c>
      <c r="V186" s="48">
        <f>_xlfn.XLOOKUP($B186,contract[Social Value Measures],contract[Social value proxy 
£])</f>
        <v>0</v>
      </c>
      <c r="W186" s="33">
        <f>_xlfn.XLOOKUP($B186,contract[Social Value Measures],contract[Theme])</f>
        <v>0</v>
      </c>
      <c r="X186" s="33">
        <f>_xlfn.XLOOKUP($B186,contract[Social Value Measures],contract[Outcome])</f>
        <v>0</v>
      </c>
      <c r="Y186" s="33">
        <f>_xlfn.XLOOKUP($B186,contract[Social Value Measures],contract[Reference])</f>
        <v>0</v>
      </c>
      <c r="Z186" s="33" t="str">
        <f>IF($B186="","",_xlfn.XLOOKUP($B186,contract[Social Value Measures],contract[Milestones / Comments],""))</f>
        <v/>
      </c>
      <c r="AA186" s="48">
        <f>_xlfn.XLOOKUP($B186,contract[Social Value Measures],contract[Social value proxy 
£ committed])</f>
        <v>0</v>
      </c>
      <c r="AB186" s="50">
        <f t="shared" si="36"/>
        <v>0</v>
      </c>
      <c r="AC186" s="50">
        <f t="shared" si="37"/>
        <v>0</v>
      </c>
      <c r="AD186" s="50">
        <f t="shared" si="38"/>
        <v>0</v>
      </c>
      <c r="AE186" s="50">
        <f t="shared" si="39"/>
        <v>0</v>
      </c>
      <c r="AF186" s="50">
        <f t="shared" si="40"/>
        <v>0</v>
      </c>
      <c r="AG186" s="50">
        <f t="shared" si="41"/>
        <v>0</v>
      </c>
      <c r="AH186" s="50">
        <f t="shared" si="42"/>
        <v>0</v>
      </c>
      <c r="AI186" s="50">
        <f t="shared" si="43"/>
        <v>0</v>
      </c>
      <c r="AJ186" s="50">
        <f t="shared" si="44"/>
        <v>0</v>
      </c>
      <c r="AK186" s="50">
        <f t="shared" si="45"/>
        <v>0</v>
      </c>
      <c r="AL186" s="50">
        <f t="shared" si="46"/>
        <v>0</v>
      </c>
      <c r="AM186" s="50">
        <f t="shared" si="47"/>
        <v>0</v>
      </c>
      <c r="AN186" s="50">
        <f t="shared" si="48"/>
        <v>0</v>
      </c>
      <c r="AO186" s="50" t="b">
        <f t="shared" si="49"/>
        <v>0</v>
      </c>
    </row>
    <row r="187" spans="2:41">
      <c r="B187" s="93"/>
      <c r="C187" s="33">
        <f>_xlfn.XLOOKUP($B187,contract[Social Value Measures],contract[Reporting Frequency])</f>
        <v>0</v>
      </c>
      <c r="D187" s="33" t="str">
        <f>IF($B187="","",_xlfn.XLOOKUP($B187,contract[Social Value Measures],contract[Total Supplier Commitment (Units)],""))</f>
        <v/>
      </c>
      <c r="E187" s="46" t="str">
        <f t="shared" si="34"/>
        <v/>
      </c>
      <c r="F187" s="47" t="str">
        <f t="shared" si="35"/>
        <v/>
      </c>
      <c r="G187" s="48" t="str">
        <f>IFERROR(_xlfn.XLOOKUP($B187,contract[Social Value Measures],contract[Social value proxy 
£])*E187,"")</f>
        <v/>
      </c>
      <c r="H187" s="49"/>
      <c r="I187" s="49"/>
      <c r="J187" s="49"/>
      <c r="K187" s="49"/>
      <c r="L187" s="49"/>
      <c r="M187" s="49"/>
      <c r="N187" s="49"/>
      <c r="O187" s="49"/>
      <c r="P187" s="49"/>
      <c r="Q187" s="49"/>
      <c r="R187" s="49"/>
      <c r="S187" s="49"/>
      <c r="T187" s="49"/>
      <c r="U187" s="33">
        <f>_xlfn.XLOOKUP($B187,contract[Social Value Measures],contract[Units])</f>
        <v>0</v>
      </c>
      <c r="V187" s="48">
        <f>_xlfn.XLOOKUP($B187,contract[Social Value Measures],contract[Social value proxy 
£])</f>
        <v>0</v>
      </c>
      <c r="W187" s="33">
        <f>_xlfn.XLOOKUP($B187,contract[Social Value Measures],contract[Theme])</f>
        <v>0</v>
      </c>
      <c r="X187" s="33">
        <f>_xlfn.XLOOKUP($B187,contract[Social Value Measures],contract[Outcome])</f>
        <v>0</v>
      </c>
      <c r="Y187" s="33">
        <f>_xlfn.XLOOKUP($B187,contract[Social Value Measures],contract[Reference])</f>
        <v>0</v>
      </c>
      <c r="Z187" s="33" t="str">
        <f>IF($B187="","",_xlfn.XLOOKUP($B187,contract[Social Value Measures],contract[Milestones / Comments],""))</f>
        <v/>
      </c>
      <c r="AA187" s="48">
        <f>_xlfn.XLOOKUP($B187,contract[Social Value Measures],contract[Social value proxy 
£ committed])</f>
        <v>0</v>
      </c>
      <c r="AB187" s="50">
        <f t="shared" si="36"/>
        <v>0</v>
      </c>
      <c r="AC187" s="50">
        <f t="shared" si="37"/>
        <v>0</v>
      </c>
      <c r="AD187" s="50">
        <f t="shared" si="38"/>
        <v>0</v>
      </c>
      <c r="AE187" s="50">
        <f t="shared" si="39"/>
        <v>0</v>
      </c>
      <c r="AF187" s="50">
        <f t="shared" si="40"/>
        <v>0</v>
      </c>
      <c r="AG187" s="50">
        <f t="shared" si="41"/>
        <v>0</v>
      </c>
      <c r="AH187" s="50">
        <f t="shared" si="42"/>
        <v>0</v>
      </c>
      <c r="AI187" s="50">
        <f t="shared" si="43"/>
        <v>0</v>
      </c>
      <c r="AJ187" s="50">
        <f t="shared" si="44"/>
        <v>0</v>
      </c>
      <c r="AK187" s="50">
        <f t="shared" si="45"/>
        <v>0</v>
      </c>
      <c r="AL187" s="50">
        <f t="shared" si="46"/>
        <v>0</v>
      </c>
      <c r="AM187" s="50">
        <f t="shared" si="47"/>
        <v>0</v>
      </c>
      <c r="AN187" s="50">
        <f t="shared" si="48"/>
        <v>0</v>
      </c>
      <c r="AO187" s="50" t="b">
        <f t="shared" si="49"/>
        <v>0</v>
      </c>
    </row>
    <row r="188" spans="2:41">
      <c r="B188" s="93"/>
      <c r="C188" s="33">
        <f>_xlfn.XLOOKUP($B188,contract[Social Value Measures],contract[Reporting Frequency])</f>
        <v>0</v>
      </c>
      <c r="D188" s="33" t="str">
        <f>IF($B188="","",_xlfn.XLOOKUP($B188,contract[Social Value Measures],contract[Total Supplier Commitment (Units)],""))</f>
        <v/>
      </c>
      <c r="E188" s="46" t="str">
        <f t="shared" si="34"/>
        <v/>
      </c>
      <c r="F188" s="47" t="str">
        <f t="shared" si="35"/>
        <v/>
      </c>
      <c r="G188" s="48" t="str">
        <f>IFERROR(_xlfn.XLOOKUP($B188,contract[Social Value Measures],contract[Social value proxy 
£])*E188,"")</f>
        <v/>
      </c>
      <c r="H188" s="49"/>
      <c r="I188" s="49"/>
      <c r="J188" s="49"/>
      <c r="K188" s="49"/>
      <c r="L188" s="49"/>
      <c r="M188" s="49"/>
      <c r="N188" s="49"/>
      <c r="O188" s="49"/>
      <c r="P188" s="49"/>
      <c r="Q188" s="49"/>
      <c r="R188" s="49"/>
      <c r="S188" s="49"/>
      <c r="T188" s="49"/>
      <c r="U188" s="33">
        <f>_xlfn.XLOOKUP($B188,contract[Social Value Measures],contract[Units])</f>
        <v>0</v>
      </c>
      <c r="V188" s="48">
        <f>_xlfn.XLOOKUP($B188,contract[Social Value Measures],contract[Social value proxy 
£])</f>
        <v>0</v>
      </c>
      <c r="W188" s="33">
        <f>_xlfn.XLOOKUP($B188,contract[Social Value Measures],contract[Theme])</f>
        <v>0</v>
      </c>
      <c r="X188" s="33">
        <f>_xlfn.XLOOKUP($B188,contract[Social Value Measures],contract[Outcome])</f>
        <v>0</v>
      </c>
      <c r="Y188" s="33">
        <f>_xlfn.XLOOKUP($B188,contract[Social Value Measures],contract[Reference])</f>
        <v>0</v>
      </c>
      <c r="Z188" s="33" t="str">
        <f>IF($B188="","",_xlfn.XLOOKUP($B188,contract[Social Value Measures],contract[Milestones / Comments],""))</f>
        <v/>
      </c>
      <c r="AA188" s="48">
        <f>_xlfn.XLOOKUP($B188,contract[Social Value Measures],contract[Social value proxy 
£ committed])</f>
        <v>0</v>
      </c>
      <c r="AB188" s="50">
        <f t="shared" si="36"/>
        <v>0</v>
      </c>
      <c r="AC188" s="50">
        <f t="shared" si="37"/>
        <v>0</v>
      </c>
      <c r="AD188" s="50">
        <f t="shared" si="38"/>
        <v>0</v>
      </c>
      <c r="AE188" s="50">
        <f t="shared" si="39"/>
        <v>0</v>
      </c>
      <c r="AF188" s="50">
        <f t="shared" si="40"/>
        <v>0</v>
      </c>
      <c r="AG188" s="50">
        <f t="shared" si="41"/>
        <v>0</v>
      </c>
      <c r="AH188" s="50">
        <f t="shared" si="42"/>
        <v>0</v>
      </c>
      <c r="AI188" s="50">
        <f t="shared" si="43"/>
        <v>0</v>
      </c>
      <c r="AJ188" s="50">
        <f t="shared" si="44"/>
        <v>0</v>
      </c>
      <c r="AK188" s="50">
        <f t="shared" si="45"/>
        <v>0</v>
      </c>
      <c r="AL188" s="50">
        <f t="shared" si="46"/>
        <v>0</v>
      </c>
      <c r="AM188" s="50">
        <f t="shared" si="47"/>
        <v>0</v>
      </c>
      <c r="AN188" s="50">
        <f t="shared" si="48"/>
        <v>0</v>
      </c>
      <c r="AO188" s="50" t="b">
        <f t="shared" si="49"/>
        <v>0</v>
      </c>
    </row>
    <row r="189" spans="2:41">
      <c r="B189" s="93"/>
      <c r="C189" s="33">
        <f>_xlfn.XLOOKUP($B189,contract[Social Value Measures],contract[Reporting Frequency])</f>
        <v>0</v>
      </c>
      <c r="D189" s="33" t="str">
        <f>IF($B189="","",_xlfn.XLOOKUP($B189,contract[Social Value Measures],contract[Total Supplier Commitment (Units)],""))</f>
        <v/>
      </c>
      <c r="E189" s="46" t="str">
        <f t="shared" si="34"/>
        <v/>
      </c>
      <c r="F189" s="47" t="str">
        <f t="shared" si="35"/>
        <v/>
      </c>
      <c r="G189" s="48" t="str">
        <f>IFERROR(_xlfn.XLOOKUP($B189,contract[Social Value Measures],contract[Social value proxy 
£])*E189,"")</f>
        <v/>
      </c>
      <c r="H189" s="49"/>
      <c r="I189" s="49"/>
      <c r="J189" s="49"/>
      <c r="K189" s="49"/>
      <c r="L189" s="49"/>
      <c r="M189" s="49"/>
      <c r="N189" s="49"/>
      <c r="O189" s="49"/>
      <c r="P189" s="49"/>
      <c r="Q189" s="49"/>
      <c r="R189" s="49"/>
      <c r="S189" s="49"/>
      <c r="T189" s="49"/>
      <c r="U189" s="33">
        <f>_xlfn.XLOOKUP($B189,contract[Social Value Measures],contract[Units])</f>
        <v>0</v>
      </c>
      <c r="V189" s="48">
        <f>_xlfn.XLOOKUP($B189,contract[Social Value Measures],contract[Social value proxy 
£])</f>
        <v>0</v>
      </c>
      <c r="W189" s="33">
        <f>_xlfn.XLOOKUP($B189,contract[Social Value Measures],contract[Theme])</f>
        <v>0</v>
      </c>
      <c r="X189" s="33">
        <f>_xlfn.XLOOKUP($B189,contract[Social Value Measures],contract[Outcome])</f>
        <v>0</v>
      </c>
      <c r="Y189" s="33">
        <f>_xlfn.XLOOKUP($B189,contract[Social Value Measures],contract[Reference])</f>
        <v>0</v>
      </c>
      <c r="Z189" s="33" t="str">
        <f>IF($B189="","",_xlfn.XLOOKUP($B189,contract[Social Value Measures],contract[Milestones / Comments],""))</f>
        <v/>
      </c>
      <c r="AA189" s="48">
        <f>_xlfn.XLOOKUP($B189,contract[Social Value Measures],contract[Social value proxy 
£ committed])</f>
        <v>0</v>
      </c>
      <c r="AB189" s="50">
        <f t="shared" si="36"/>
        <v>0</v>
      </c>
      <c r="AC189" s="50">
        <f t="shared" si="37"/>
        <v>0</v>
      </c>
      <c r="AD189" s="50">
        <f t="shared" si="38"/>
        <v>0</v>
      </c>
      <c r="AE189" s="50">
        <f t="shared" si="39"/>
        <v>0</v>
      </c>
      <c r="AF189" s="50">
        <f t="shared" si="40"/>
        <v>0</v>
      </c>
      <c r="AG189" s="50">
        <f t="shared" si="41"/>
        <v>0</v>
      </c>
      <c r="AH189" s="50">
        <f t="shared" si="42"/>
        <v>0</v>
      </c>
      <c r="AI189" s="50">
        <f t="shared" si="43"/>
        <v>0</v>
      </c>
      <c r="AJ189" s="50">
        <f t="shared" si="44"/>
        <v>0</v>
      </c>
      <c r="AK189" s="50">
        <f t="shared" si="45"/>
        <v>0</v>
      </c>
      <c r="AL189" s="50">
        <f t="shared" si="46"/>
        <v>0</v>
      </c>
      <c r="AM189" s="50">
        <f t="shared" si="47"/>
        <v>0</v>
      </c>
      <c r="AN189" s="50">
        <f t="shared" si="48"/>
        <v>0</v>
      </c>
      <c r="AO189" s="50" t="b">
        <f t="shared" si="49"/>
        <v>0</v>
      </c>
    </row>
    <row r="190" spans="2:41">
      <c r="B190" s="93"/>
      <c r="C190" s="33">
        <f>_xlfn.XLOOKUP($B190,contract[Social Value Measures],contract[Reporting Frequency])</f>
        <v>0</v>
      </c>
      <c r="D190" s="33" t="str">
        <f>IF($B190="","",_xlfn.XLOOKUP($B190,contract[Social Value Measures],contract[Total Supplier Commitment (Units)],""))</f>
        <v/>
      </c>
      <c r="E190" s="46" t="str">
        <f t="shared" si="34"/>
        <v/>
      </c>
      <c r="F190" s="47" t="str">
        <f t="shared" si="35"/>
        <v/>
      </c>
      <c r="G190" s="48" t="str">
        <f>IFERROR(_xlfn.XLOOKUP($B190,contract[Social Value Measures],contract[Social value proxy 
£])*E190,"")</f>
        <v/>
      </c>
      <c r="H190" s="49"/>
      <c r="I190" s="49"/>
      <c r="J190" s="49"/>
      <c r="K190" s="49"/>
      <c r="L190" s="49"/>
      <c r="M190" s="49"/>
      <c r="N190" s="49"/>
      <c r="O190" s="49"/>
      <c r="P190" s="49"/>
      <c r="Q190" s="49"/>
      <c r="R190" s="49"/>
      <c r="S190" s="49"/>
      <c r="T190" s="49"/>
      <c r="U190" s="33">
        <f>_xlfn.XLOOKUP($B190,contract[Social Value Measures],contract[Units])</f>
        <v>0</v>
      </c>
      <c r="V190" s="48">
        <f>_xlfn.XLOOKUP($B190,contract[Social Value Measures],contract[Social value proxy 
£])</f>
        <v>0</v>
      </c>
      <c r="W190" s="33">
        <f>_xlfn.XLOOKUP($B190,contract[Social Value Measures],contract[Theme])</f>
        <v>0</v>
      </c>
      <c r="X190" s="33">
        <f>_xlfn.XLOOKUP($B190,contract[Social Value Measures],contract[Outcome])</f>
        <v>0</v>
      </c>
      <c r="Y190" s="33">
        <f>_xlfn.XLOOKUP($B190,contract[Social Value Measures],contract[Reference])</f>
        <v>0</v>
      </c>
      <c r="Z190" s="33" t="str">
        <f>IF($B190="","",_xlfn.XLOOKUP($B190,contract[Social Value Measures],contract[Milestones / Comments],""))</f>
        <v/>
      </c>
      <c r="AA190" s="48">
        <f>_xlfn.XLOOKUP($B190,contract[Social Value Measures],contract[Social value proxy 
£ committed])</f>
        <v>0</v>
      </c>
      <c r="AB190" s="50">
        <f t="shared" si="36"/>
        <v>0</v>
      </c>
      <c r="AC190" s="50">
        <f t="shared" si="37"/>
        <v>0</v>
      </c>
      <c r="AD190" s="50">
        <f t="shared" si="38"/>
        <v>0</v>
      </c>
      <c r="AE190" s="50">
        <f t="shared" si="39"/>
        <v>0</v>
      </c>
      <c r="AF190" s="50">
        <f t="shared" si="40"/>
        <v>0</v>
      </c>
      <c r="AG190" s="50">
        <f t="shared" si="41"/>
        <v>0</v>
      </c>
      <c r="AH190" s="50">
        <f t="shared" si="42"/>
        <v>0</v>
      </c>
      <c r="AI190" s="50">
        <f t="shared" si="43"/>
        <v>0</v>
      </c>
      <c r="AJ190" s="50">
        <f t="shared" si="44"/>
        <v>0</v>
      </c>
      <c r="AK190" s="50">
        <f t="shared" si="45"/>
        <v>0</v>
      </c>
      <c r="AL190" s="50">
        <f t="shared" si="46"/>
        <v>0</v>
      </c>
      <c r="AM190" s="50">
        <f t="shared" si="47"/>
        <v>0</v>
      </c>
      <c r="AN190" s="50">
        <f t="shared" si="48"/>
        <v>0</v>
      </c>
      <c r="AO190" s="50" t="b">
        <f t="shared" si="49"/>
        <v>0</v>
      </c>
    </row>
    <row r="191" spans="2:41">
      <c r="B191" s="93"/>
      <c r="C191" s="33">
        <f>_xlfn.XLOOKUP($B191,contract[Social Value Measures],contract[Reporting Frequency])</f>
        <v>0</v>
      </c>
      <c r="D191" s="33" t="str">
        <f>IF($B191="","",_xlfn.XLOOKUP($B191,contract[Social Value Measures],contract[Total Supplier Commitment (Units)],""))</f>
        <v/>
      </c>
      <c r="E191" s="46" t="str">
        <f t="shared" si="34"/>
        <v/>
      </c>
      <c r="F191" s="47" t="str">
        <f t="shared" si="35"/>
        <v/>
      </c>
      <c r="G191" s="48" t="str">
        <f>IFERROR(_xlfn.XLOOKUP($B191,contract[Social Value Measures],contract[Social value proxy 
£])*E191,"")</f>
        <v/>
      </c>
      <c r="H191" s="49"/>
      <c r="I191" s="49"/>
      <c r="J191" s="49"/>
      <c r="K191" s="49"/>
      <c r="L191" s="49"/>
      <c r="M191" s="49"/>
      <c r="N191" s="49"/>
      <c r="O191" s="49"/>
      <c r="P191" s="49"/>
      <c r="Q191" s="49"/>
      <c r="R191" s="49"/>
      <c r="S191" s="49"/>
      <c r="T191" s="49"/>
      <c r="U191" s="33">
        <f>_xlfn.XLOOKUP($B191,contract[Social Value Measures],contract[Units])</f>
        <v>0</v>
      </c>
      <c r="V191" s="48">
        <f>_xlfn.XLOOKUP($B191,contract[Social Value Measures],contract[Social value proxy 
£])</f>
        <v>0</v>
      </c>
      <c r="W191" s="33">
        <f>_xlfn.XLOOKUP($B191,contract[Social Value Measures],contract[Theme])</f>
        <v>0</v>
      </c>
      <c r="X191" s="33">
        <f>_xlfn.XLOOKUP($B191,contract[Social Value Measures],contract[Outcome])</f>
        <v>0</v>
      </c>
      <c r="Y191" s="33">
        <f>_xlfn.XLOOKUP($B191,contract[Social Value Measures],contract[Reference])</f>
        <v>0</v>
      </c>
      <c r="Z191" s="33" t="str">
        <f>IF($B191="","",_xlfn.XLOOKUP($B191,contract[Social Value Measures],contract[Milestones / Comments],""))</f>
        <v/>
      </c>
      <c r="AA191" s="48">
        <f>_xlfn.XLOOKUP($B191,contract[Social Value Measures],contract[Social value proxy 
£ committed])</f>
        <v>0</v>
      </c>
      <c r="AB191" s="50">
        <f t="shared" si="36"/>
        <v>0</v>
      </c>
      <c r="AC191" s="50">
        <f t="shared" si="37"/>
        <v>0</v>
      </c>
      <c r="AD191" s="50">
        <f t="shared" si="38"/>
        <v>0</v>
      </c>
      <c r="AE191" s="50">
        <f t="shared" si="39"/>
        <v>0</v>
      </c>
      <c r="AF191" s="50">
        <f t="shared" si="40"/>
        <v>0</v>
      </c>
      <c r="AG191" s="50">
        <f t="shared" si="41"/>
        <v>0</v>
      </c>
      <c r="AH191" s="50">
        <f t="shared" si="42"/>
        <v>0</v>
      </c>
      <c r="AI191" s="50">
        <f t="shared" si="43"/>
        <v>0</v>
      </c>
      <c r="AJ191" s="50">
        <f t="shared" si="44"/>
        <v>0</v>
      </c>
      <c r="AK191" s="50">
        <f t="shared" si="45"/>
        <v>0</v>
      </c>
      <c r="AL191" s="50">
        <f t="shared" si="46"/>
        <v>0</v>
      </c>
      <c r="AM191" s="50">
        <f t="shared" si="47"/>
        <v>0</v>
      </c>
      <c r="AN191" s="50">
        <f t="shared" si="48"/>
        <v>0</v>
      </c>
      <c r="AO191" s="50" t="b">
        <f t="shared" si="49"/>
        <v>0</v>
      </c>
    </row>
    <row r="192" spans="2:41">
      <c r="B192" s="93"/>
      <c r="C192" s="33">
        <f>_xlfn.XLOOKUP($B192,contract[Social Value Measures],contract[Reporting Frequency])</f>
        <v>0</v>
      </c>
      <c r="D192" s="33" t="str">
        <f>IF($B192="","",_xlfn.XLOOKUP($B192,contract[Social Value Measures],contract[Total Supplier Commitment (Units)],""))</f>
        <v/>
      </c>
      <c r="E192" s="46" t="str">
        <f t="shared" si="34"/>
        <v/>
      </c>
      <c r="F192" s="47" t="str">
        <f t="shared" si="35"/>
        <v/>
      </c>
      <c r="G192" s="48" t="str">
        <f>IFERROR(_xlfn.XLOOKUP($B192,contract[Social Value Measures],contract[Social value proxy 
£])*E192,"")</f>
        <v/>
      </c>
      <c r="H192" s="49"/>
      <c r="I192" s="49"/>
      <c r="J192" s="49"/>
      <c r="K192" s="49"/>
      <c r="L192" s="49"/>
      <c r="M192" s="49"/>
      <c r="N192" s="49"/>
      <c r="O192" s="49"/>
      <c r="P192" s="49"/>
      <c r="Q192" s="49"/>
      <c r="R192" s="49"/>
      <c r="S192" s="49"/>
      <c r="T192" s="49"/>
      <c r="U192" s="33">
        <f>_xlfn.XLOOKUP($B192,contract[Social Value Measures],contract[Units])</f>
        <v>0</v>
      </c>
      <c r="V192" s="48">
        <f>_xlfn.XLOOKUP($B192,contract[Social Value Measures],contract[Social value proxy 
£])</f>
        <v>0</v>
      </c>
      <c r="W192" s="33">
        <f>_xlfn.XLOOKUP($B192,contract[Social Value Measures],contract[Theme])</f>
        <v>0</v>
      </c>
      <c r="X192" s="33">
        <f>_xlfn.XLOOKUP($B192,contract[Social Value Measures],contract[Outcome])</f>
        <v>0</v>
      </c>
      <c r="Y192" s="33">
        <f>_xlfn.XLOOKUP($B192,contract[Social Value Measures],contract[Reference])</f>
        <v>0</v>
      </c>
      <c r="Z192" s="33" t="str">
        <f>IF($B192="","",_xlfn.XLOOKUP($B192,contract[Social Value Measures],contract[Milestones / Comments],""))</f>
        <v/>
      </c>
      <c r="AA192" s="48">
        <f>_xlfn.XLOOKUP($B192,contract[Social Value Measures],contract[Social value proxy 
£ committed])</f>
        <v>0</v>
      </c>
      <c r="AB192" s="50">
        <f t="shared" si="36"/>
        <v>0</v>
      </c>
      <c r="AC192" s="50">
        <f t="shared" si="37"/>
        <v>0</v>
      </c>
      <c r="AD192" s="50">
        <f t="shared" si="38"/>
        <v>0</v>
      </c>
      <c r="AE192" s="50">
        <f t="shared" si="39"/>
        <v>0</v>
      </c>
      <c r="AF192" s="50">
        <f t="shared" si="40"/>
        <v>0</v>
      </c>
      <c r="AG192" s="50">
        <f t="shared" si="41"/>
        <v>0</v>
      </c>
      <c r="AH192" s="50">
        <f t="shared" si="42"/>
        <v>0</v>
      </c>
      <c r="AI192" s="50">
        <f t="shared" si="43"/>
        <v>0</v>
      </c>
      <c r="AJ192" s="50">
        <f t="shared" si="44"/>
        <v>0</v>
      </c>
      <c r="AK192" s="50">
        <f t="shared" si="45"/>
        <v>0</v>
      </c>
      <c r="AL192" s="50">
        <f t="shared" si="46"/>
        <v>0</v>
      </c>
      <c r="AM192" s="50">
        <f t="shared" si="47"/>
        <v>0</v>
      </c>
      <c r="AN192" s="50">
        <f t="shared" si="48"/>
        <v>0</v>
      </c>
      <c r="AO192" s="50" t="b">
        <f t="shared" si="49"/>
        <v>0</v>
      </c>
    </row>
    <row r="193" spans="2:41">
      <c r="B193" s="93"/>
      <c r="C193" s="33">
        <f>_xlfn.XLOOKUP($B193,contract[Social Value Measures],contract[Reporting Frequency])</f>
        <v>0</v>
      </c>
      <c r="D193" s="33" t="str">
        <f>IF($B193="","",_xlfn.XLOOKUP($B193,contract[Social Value Measures],contract[Total Supplier Commitment (Units)],""))</f>
        <v/>
      </c>
      <c r="E193" s="46" t="str">
        <f t="shared" si="34"/>
        <v/>
      </c>
      <c r="F193" s="47" t="str">
        <f t="shared" si="35"/>
        <v/>
      </c>
      <c r="G193" s="48" t="str">
        <f>IFERROR(_xlfn.XLOOKUP($B193,contract[Social Value Measures],contract[Social value proxy 
£])*E193,"")</f>
        <v/>
      </c>
      <c r="H193" s="49"/>
      <c r="I193" s="49"/>
      <c r="J193" s="49"/>
      <c r="K193" s="49"/>
      <c r="L193" s="49"/>
      <c r="M193" s="49"/>
      <c r="N193" s="49"/>
      <c r="O193" s="49"/>
      <c r="P193" s="49"/>
      <c r="Q193" s="49"/>
      <c r="R193" s="49"/>
      <c r="S193" s="49"/>
      <c r="T193" s="49"/>
      <c r="U193" s="33">
        <f>_xlfn.XLOOKUP($B193,contract[Social Value Measures],contract[Units])</f>
        <v>0</v>
      </c>
      <c r="V193" s="48">
        <f>_xlfn.XLOOKUP($B193,contract[Social Value Measures],contract[Social value proxy 
£])</f>
        <v>0</v>
      </c>
      <c r="W193" s="33">
        <f>_xlfn.XLOOKUP($B193,contract[Social Value Measures],contract[Theme])</f>
        <v>0</v>
      </c>
      <c r="X193" s="33">
        <f>_xlfn.XLOOKUP($B193,contract[Social Value Measures],contract[Outcome])</f>
        <v>0</v>
      </c>
      <c r="Y193" s="33">
        <f>_xlfn.XLOOKUP($B193,contract[Social Value Measures],contract[Reference])</f>
        <v>0</v>
      </c>
      <c r="Z193" s="33" t="str">
        <f>IF($B193="","",_xlfn.XLOOKUP($B193,contract[Social Value Measures],contract[Milestones / Comments],""))</f>
        <v/>
      </c>
      <c r="AA193" s="48">
        <f>_xlfn.XLOOKUP($B193,contract[Social Value Measures],contract[Social value proxy 
£ committed])</f>
        <v>0</v>
      </c>
      <c r="AB193" s="50">
        <f t="shared" si="36"/>
        <v>0</v>
      </c>
      <c r="AC193" s="50">
        <f t="shared" si="37"/>
        <v>0</v>
      </c>
      <c r="AD193" s="50">
        <f t="shared" si="38"/>
        <v>0</v>
      </c>
      <c r="AE193" s="50">
        <f t="shared" si="39"/>
        <v>0</v>
      </c>
      <c r="AF193" s="50">
        <f t="shared" si="40"/>
        <v>0</v>
      </c>
      <c r="AG193" s="50">
        <f t="shared" si="41"/>
        <v>0</v>
      </c>
      <c r="AH193" s="50">
        <f t="shared" si="42"/>
        <v>0</v>
      </c>
      <c r="AI193" s="50">
        <f t="shared" si="43"/>
        <v>0</v>
      </c>
      <c r="AJ193" s="50">
        <f t="shared" si="44"/>
        <v>0</v>
      </c>
      <c r="AK193" s="50">
        <f t="shared" si="45"/>
        <v>0</v>
      </c>
      <c r="AL193" s="50">
        <f t="shared" si="46"/>
        <v>0</v>
      </c>
      <c r="AM193" s="50">
        <f t="shared" si="47"/>
        <v>0</v>
      </c>
      <c r="AN193" s="50">
        <f t="shared" si="48"/>
        <v>0</v>
      </c>
      <c r="AO193" s="50" t="b">
        <f t="shared" si="49"/>
        <v>0</v>
      </c>
    </row>
    <row r="194" spans="2:41">
      <c r="B194" s="93"/>
      <c r="C194" s="33">
        <f>_xlfn.XLOOKUP($B194,contract[Social Value Measures],contract[Reporting Frequency])</f>
        <v>0</v>
      </c>
      <c r="D194" s="33" t="str">
        <f>IF($B194="","",_xlfn.XLOOKUP($B194,contract[Social Value Measures],contract[Total Supplier Commitment (Units)],""))</f>
        <v/>
      </c>
      <c r="E194" s="46" t="str">
        <f t="shared" si="34"/>
        <v/>
      </c>
      <c r="F194" s="47" t="str">
        <f t="shared" si="35"/>
        <v/>
      </c>
      <c r="G194" s="48" t="str">
        <f>IFERROR(_xlfn.XLOOKUP($B194,contract[Social Value Measures],contract[Social value proxy 
£])*E194,"")</f>
        <v/>
      </c>
      <c r="H194" s="49"/>
      <c r="I194" s="49"/>
      <c r="J194" s="49"/>
      <c r="K194" s="49"/>
      <c r="L194" s="49"/>
      <c r="M194" s="49"/>
      <c r="N194" s="49"/>
      <c r="O194" s="49"/>
      <c r="P194" s="49"/>
      <c r="Q194" s="49"/>
      <c r="R194" s="49"/>
      <c r="S194" s="49"/>
      <c r="T194" s="49"/>
      <c r="U194" s="33">
        <f>_xlfn.XLOOKUP($B194,contract[Social Value Measures],contract[Units])</f>
        <v>0</v>
      </c>
      <c r="V194" s="48">
        <f>_xlfn.XLOOKUP($B194,contract[Social Value Measures],contract[Social value proxy 
£])</f>
        <v>0</v>
      </c>
      <c r="W194" s="33">
        <f>_xlfn.XLOOKUP($B194,contract[Social Value Measures],contract[Theme])</f>
        <v>0</v>
      </c>
      <c r="X194" s="33">
        <f>_xlfn.XLOOKUP($B194,contract[Social Value Measures],contract[Outcome])</f>
        <v>0</v>
      </c>
      <c r="Y194" s="33">
        <f>_xlfn.XLOOKUP($B194,contract[Social Value Measures],contract[Reference])</f>
        <v>0</v>
      </c>
      <c r="Z194" s="33" t="str">
        <f>IF($B194="","",_xlfn.XLOOKUP($B194,contract[Social Value Measures],contract[Milestones / Comments],""))</f>
        <v/>
      </c>
      <c r="AA194" s="48">
        <f>_xlfn.XLOOKUP($B194,contract[Social Value Measures],contract[Social value proxy 
£ committed])</f>
        <v>0</v>
      </c>
      <c r="AB194" s="50">
        <f t="shared" si="36"/>
        <v>0</v>
      </c>
      <c r="AC194" s="50">
        <f t="shared" si="37"/>
        <v>0</v>
      </c>
      <c r="AD194" s="50">
        <f t="shared" si="38"/>
        <v>0</v>
      </c>
      <c r="AE194" s="50">
        <f t="shared" si="39"/>
        <v>0</v>
      </c>
      <c r="AF194" s="50">
        <f t="shared" si="40"/>
        <v>0</v>
      </c>
      <c r="AG194" s="50">
        <f t="shared" si="41"/>
        <v>0</v>
      </c>
      <c r="AH194" s="50">
        <f t="shared" si="42"/>
        <v>0</v>
      </c>
      <c r="AI194" s="50">
        <f t="shared" si="43"/>
        <v>0</v>
      </c>
      <c r="AJ194" s="50">
        <f t="shared" si="44"/>
        <v>0</v>
      </c>
      <c r="AK194" s="50">
        <f t="shared" si="45"/>
        <v>0</v>
      </c>
      <c r="AL194" s="50">
        <f t="shared" si="46"/>
        <v>0</v>
      </c>
      <c r="AM194" s="50">
        <f t="shared" si="47"/>
        <v>0</v>
      </c>
      <c r="AN194" s="50">
        <f t="shared" si="48"/>
        <v>0</v>
      </c>
      <c r="AO194" s="50" t="b">
        <f t="shared" si="49"/>
        <v>0</v>
      </c>
    </row>
    <row r="195" spans="2:41">
      <c r="B195" s="93"/>
      <c r="C195" s="33">
        <f>_xlfn.XLOOKUP($B195,contract[Social Value Measures],contract[Reporting Frequency])</f>
        <v>0</v>
      </c>
      <c r="D195" s="33" t="str">
        <f>IF($B195="","",_xlfn.XLOOKUP($B195,contract[Social Value Measures],contract[Total Supplier Commitment (Units)],""))</f>
        <v/>
      </c>
      <c r="E195" s="46" t="str">
        <f t="shared" si="34"/>
        <v/>
      </c>
      <c r="F195" s="47" t="str">
        <f t="shared" si="35"/>
        <v/>
      </c>
      <c r="G195" s="48" t="str">
        <f>IFERROR(_xlfn.XLOOKUP($B195,contract[Social Value Measures],contract[Social value proxy 
£])*E195,"")</f>
        <v/>
      </c>
      <c r="H195" s="49"/>
      <c r="I195" s="49"/>
      <c r="J195" s="49"/>
      <c r="K195" s="49"/>
      <c r="L195" s="49"/>
      <c r="M195" s="49"/>
      <c r="N195" s="49"/>
      <c r="O195" s="49"/>
      <c r="P195" s="49"/>
      <c r="Q195" s="49"/>
      <c r="R195" s="49"/>
      <c r="S195" s="49"/>
      <c r="T195" s="49"/>
      <c r="U195" s="33">
        <f>_xlfn.XLOOKUP($B195,contract[Social Value Measures],contract[Units])</f>
        <v>0</v>
      </c>
      <c r="V195" s="48">
        <f>_xlfn.XLOOKUP($B195,contract[Social Value Measures],contract[Social value proxy 
£])</f>
        <v>0</v>
      </c>
      <c r="W195" s="33">
        <f>_xlfn.XLOOKUP($B195,contract[Social Value Measures],contract[Theme])</f>
        <v>0</v>
      </c>
      <c r="X195" s="33">
        <f>_xlfn.XLOOKUP($B195,contract[Social Value Measures],contract[Outcome])</f>
        <v>0</v>
      </c>
      <c r="Y195" s="33">
        <f>_xlfn.XLOOKUP($B195,contract[Social Value Measures],contract[Reference])</f>
        <v>0</v>
      </c>
      <c r="Z195" s="33" t="str">
        <f>IF($B195="","",_xlfn.XLOOKUP($B195,contract[Social Value Measures],contract[Milestones / Comments],""))</f>
        <v/>
      </c>
      <c r="AA195" s="48">
        <f>_xlfn.XLOOKUP($B195,contract[Social Value Measures],contract[Social value proxy 
£ committed])</f>
        <v>0</v>
      </c>
      <c r="AB195" s="50">
        <f t="shared" si="36"/>
        <v>0</v>
      </c>
      <c r="AC195" s="50">
        <f t="shared" si="37"/>
        <v>0</v>
      </c>
      <c r="AD195" s="50">
        <f t="shared" si="38"/>
        <v>0</v>
      </c>
      <c r="AE195" s="50">
        <f t="shared" si="39"/>
        <v>0</v>
      </c>
      <c r="AF195" s="50">
        <f t="shared" si="40"/>
        <v>0</v>
      </c>
      <c r="AG195" s="50">
        <f t="shared" si="41"/>
        <v>0</v>
      </c>
      <c r="AH195" s="50">
        <f t="shared" si="42"/>
        <v>0</v>
      </c>
      <c r="AI195" s="50">
        <f t="shared" si="43"/>
        <v>0</v>
      </c>
      <c r="AJ195" s="50">
        <f t="shared" si="44"/>
        <v>0</v>
      </c>
      <c r="AK195" s="50">
        <f t="shared" si="45"/>
        <v>0</v>
      </c>
      <c r="AL195" s="50">
        <f t="shared" si="46"/>
        <v>0</v>
      </c>
      <c r="AM195" s="50">
        <f t="shared" si="47"/>
        <v>0</v>
      </c>
      <c r="AN195" s="50">
        <f t="shared" si="48"/>
        <v>0</v>
      </c>
      <c r="AO195" s="50" t="b">
        <f t="shared" si="49"/>
        <v>0</v>
      </c>
    </row>
    <row r="196" spans="2:41">
      <c r="B196" s="93"/>
      <c r="C196" s="33">
        <f>_xlfn.XLOOKUP($B196,contract[Social Value Measures],contract[Reporting Frequency])</f>
        <v>0</v>
      </c>
      <c r="D196" s="33" t="str">
        <f>IF($B196="","",_xlfn.XLOOKUP($B196,contract[Social Value Measures],contract[Total Supplier Commitment (Units)],""))</f>
        <v/>
      </c>
      <c r="E196" s="46" t="str">
        <f t="shared" si="34"/>
        <v/>
      </c>
      <c r="F196" s="47" t="str">
        <f t="shared" si="35"/>
        <v/>
      </c>
      <c r="G196" s="48" t="str">
        <f>IFERROR(_xlfn.XLOOKUP($B196,contract[Social Value Measures],contract[Social value proxy 
£])*E196,"")</f>
        <v/>
      </c>
      <c r="H196" s="49"/>
      <c r="I196" s="49"/>
      <c r="J196" s="49"/>
      <c r="K196" s="49"/>
      <c r="L196" s="49"/>
      <c r="M196" s="49"/>
      <c r="N196" s="49"/>
      <c r="O196" s="49"/>
      <c r="P196" s="49"/>
      <c r="Q196" s="49"/>
      <c r="R196" s="49"/>
      <c r="S196" s="49"/>
      <c r="T196" s="49"/>
      <c r="U196" s="33">
        <f>_xlfn.XLOOKUP($B196,contract[Social Value Measures],contract[Units])</f>
        <v>0</v>
      </c>
      <c r="V196" s="48">
        <f>_xlfn.XLOOKUP($B196,contract[Social Value Measures],contract[Social value proxy 
£])</f>
        <v>0</v>
      </c>
      <c r="W196" s="33">
        <f>_xlfn.XLOOKUP($B196,contract[Social Value Measures],contract[Theme])</f>
        <v>0</v>
      </c>
      <c r="X196" s="33">
        <f>_xlfn.XLOOKUP($B196,contract[Social Value Measures],contract[Outcome])</f>
        <v>0</v>
      </c>
      <c r="Y196" s="33">
        <f>_xlfn.XLOOKUP($B196,contract[Social Value Measures],contract[Reference])</f>
        <v>0</v>
      </c>
      <c r="Z196" s="33" t="str">
        <f>IF($B196="","",_xlfn.XLOOKUP($B196,contract[Social Value Measures],contract[Milestones / Comments],""))</f>
        <v/>
      </c>
      <c r="AA196" s="48">
        <f>_xlfn.XLOOKUP($B196,contract[Social Value Measures],contract[Social value proxy 
£ committed])</f>
        <v>0</v>
      </c>
      <c r="AB196" s="50">
        <f t="shared" si="36"/>
        <v>0</v>
      </c>
      <c r="AC196" s="50">
        <f t="shared" si="37"/>
        <v>0</v>
      </c>
      <c r="AD196" s="50">
        <f t="shared" si="38"/>
        <v>0</v>
      </c>
      <c r="AE196" s="50">
        <f t="shared" si="39"/>
        <v>0</v>
      </c>
      <c r="AF196" s="50">
        <f t="shared" si="40"/>
        <v>0</v>
      </c>
      <c r="AG196" s="50">
        <f t="shared" si="41"/>
        <v>0</v>
      </c>
      <c r="AH196" s="50">
        <f t="shared" si="42"/>
        <v>0</v>
      </c>
      <c r="AI196" s="50">
        <f t="shared" si="43"/>
        <v>0</v>
      </c>
      <c r="AJ196" s="50">
        <f t="shared" si="44"/>
        <v>0</v>
      </c>
      <c r="AK196" s="50">
        <f t="shared" si="45"/>
        <v>0</v>
      </c>
      <c r="AL196" s="50">
        <f t="shared" si="46"/>
        <v>0</v>
      </c>
      <c r="AM196" s="50">
        <f t="shared" si="47"/>
        <v>0</v>
      </c>
      <c r="AN196" s="50">
        <f t="shared" si="48"/>
        <v>0</v>
      </c>
      <c r="AO196" s="50" t="b">
        <f t="shared" si="49"/>
        <v>0</v>
      </c>
    </row>
    <row r="197" spans="2:41">
      <c r="B197" s="93"/>
      <c r="C197" s="33">
        <f>_xlfn.XLOOKUP($B197,contract[Social Value Measures],contract[Reporting Frequency])</f>
        <v>0</v>
      </c>
      <c r="D197" s="33" t="str">
        <f>IF($B197="","",_xlfn.XLOOKUP($B197,contract[Social Value Measures],contract[Total Supplier Commitment (Units)],""))</f>
        <v/>
      </c>
      <c r="E197" s="46" t="str">
        <f t="shared" si="34"/>
        <v/>
      </c>
      <c r="F197" s="47" t="str">
        <f t="shared" si="35"/>
        <v/>
      </c>
      <c r="G197" s="48" t="str">
        <f>IFERROR(_xlfn.XLOOKUP($B197,contract[Social Value Measures],contract[Social value proxy 
£])*E197,"")</f>
        <v/>
      </c>
      <c r="H197" s="49"/>
      <c r="I197" s="49"/>
      <c r="J197" s="49"/>
      <c r="K197" s="49"/>
      <c r="L197" s="49"/>
      <c r="M197" s="49"/>
      <c r="N197" s="49"/>
      <c r="O197" s="49"/>
      <c r="P197" s="49"/>
      <c r="Q197" s="49"/>
      <c r="R197" s="49"/>
      <c r="S197" s="49"/>
      <c r="T197" s="49"/>
      <c r="U197" s="33">
        <f>_xlfn.XLOOKUP($B197,contract[Social Value Measures],contract[Units])</f>
        <v>0</v>
      </c>
      <c r="V197" s="48">
        <f>_xlfn.XLOOKUP($B197,contract[Social Value Measures],contract[Social value proxy 
£])</f>
        <v>0</v>
      </c>
      <c r="W197" s="33">
        <f>_xlfn.XLOOKUP($B197,contract[Social Value Measures],contract[Theme])</f>
        <v>0</v>
      </c>
      <c r="X197" s="33">
        <f>_xlfn.XLOOKUP($B197,contract[Social Value Measures],contract[Outcome])</f>
        <v>0</v>
      </c>
      <c r="Y197" s="33">
        <f>_xlfn.XLOOKUP($B197,contract[Social Value Measures],contract[Reference])</f>
        <v>0</v>
      </c>
      <c r="Z197" s="33" t="str">
        <f>IF($B197="","",_xlfn.XLOOKUP($B197,contract[Social Value Measures],contract[Milestones / Comments],""))</f>
        <v/>
      </c>
      <c r="AA197" s="48">
        <f>_xlfn.XLOOKUP($B197,contract[Social Value Measures],contract[Social value proxy 
£ committed])</f>
        <v>0</v>
      </c>
      <c r="AB197" s="50">
        <f t="shared" si="36"/>
        <v>0</v>
      </c>
      <c r="AC197" s="50">
        <f t="shared" si="37"/>
        <v>0</v>
      </c>
      <c r="AD197" s="50">
        <f t="shared" si="38"/>
        <v>0</v>
      </c>
      <c r="AE197" s="50">
        <f t="shared" si="39"/>
        <v>0</v>
      </c>
      <c r="AF197" s="50">
        <f t="shared" si="40"/>
        <v>0</v>
      </c>
      <c r="AG197" s="50">
        <f t="shared" si="41"/>
        <v>0</v>
      </c>
      <c r="AH197" s="50">
        <f t="shared" si="42"/>
        <v>0</v>
      </c>
      <c r="AI197" s="50">
        <f t="shared" si="43"/>
        <v>0</v>
      </c>
      <c r="AJ197" s="50">
        <f t="shared" si="44"/>
        <v>0</v>
      </c>
      <c r="AK197" s="50">
        <f t="shared" si="45"/>
        <v>0</v>
      </c>
      <c r="AL197" s="50">
        <f t="shared" si="46"/>
        <v>0</v>
      </c>
      <c r="AM197" s="50">
        <f t="shared" si="47"/>
        <v>0</v>
      </c>
      <c r="AN197" s="50">
        <f t="shared" si="48"/>
        <v>0</v>
      </c>
      <c r="AO197" s="50" t="b">
        <f t="shared" si="49"/>
        <v>0</v>
      </c>
    </row>
    <row r="198" spans="2:41">
      <c r="B198" s="93"/>
      <c r="C198" s="33">
        <f>_xlfn.XLOOKUP($B198,contract[Social Value Measures],contract[Reporting Frequency])</f>
        <v>0</v>
      </c>
      <c r="D198" s="33" t="str">
        <f>IF($B198="","",_xlfn.XLOOKUP($B198,contract[Social Value Measures],contract[Total Supplier Commitment (Units)],""))</f>
        <v/>
      </c>
      <c r="E198" s="46" t="str">
        <f t="shared" si="34"/>
        <v/>
      </c>
      <c r="F198" s="47" t="str">
        <f t="shared" si="35"/>
        <v/>
      </c>
      <c r="G198" s="48" t="str">
        <f>IFERROR(_xlfn.XLOOKUP($B198,contract[Social Value Measures],contract[Social value proxy 
£])*E198,"")</f>
        <v/>
      </c>
      <c r="H198" s="49"/>
      <c r="I198" s="49"/>
      <c r="J198" s="49"/>
      <c r="K198" s="49"/>
      <c r="L198" s="49"/>
      <c r="M198" s="49"/>
      <c r="N198" s="49"/>
      <c r="O198" s="49"/>
      <c r="P198" s="49"/>
      <c r="Q198" s="49"/>
      <c r="R198" s="49"/>
      <c r="S198" s="49"/>
      <c r="T198" s="49"/>
      <c r="U198" s="33">
        <f>_xlfn.XLOOKUP($B198,contract[Social Value Measures],contract[Units])</f>
        <v>0</v>
      </c>
      <c r="V198" s="48">
        <f>_xlfn.XLOOKUP($B198,contract[Social Value Measures],contract[Social value proxy 
£])</f>
        <v>0</v>
      </c>
      <c r="W198" s="33">
        <f>_xlfn.XLOOKUP($B198,contract[Social Value Measures],contract[Theme])</f>
        <v>0</v>
      </c>
      <c r="X198" s="33">
        <f>_xlfn.XLOOKUP($B198,contract[Social Value Measures],contract[Outcome])</f>
        <v>0</v>
      </c>
      <c r="Y198" s="33">
        <f>_xlfn.XLOOKUP($B198,contract[Social Value Measures],contract[Reference])</f>
        <v>0</v>
      </c>
      <c r="Z198" s="33" t="str">
        <f>IF($B198="","",_xlfn.XLOOKUP($B198,contract[Social Value Measures],contract[Milestones / Comments],""))</f>
        <v/>
      </c>
      <c r="AA198" s="48">
        <f>_xlfn.XLOOKUP($B198,contract[Social Value Measures],contract[Social value proxy 
£ committed])</f>
        <v>0</v>
      </c>
      <c r="AB198" s="50">
        <f t="shared" si="36"/>
        <v>0</v>
      </c>
      <c r="AC198" s="50">
        <f t="shared" si="37"/>
        <v>0</v>
      </c>
      <c r="AD198" s="50">
        <f t="shared" si="38"/>
        <v>0</v>
      </c>
      <c r="AE198" s="50">
        <f t="shared" si="39"/>
        <v>0</v>
      </c>
      <c r="AF198" s="50">
        <f t="shared" si="40"/>
        <v>0</v>
      </c>
      <c r="AG198" s="50">
        <f t="shared" si="41"/>
        <v>0</v>
      </c>
      <c r="AH198" s="50">
        <f t="shared" si="42"/>
        <v>0</v>
      </c>
      <c r="AI198" s="50">
        <f t="shared" si="43"/>
        <v>0</v>
      </c>
      <c r="AJ198" s="50">
        <f t="shared" si="44"/>
        <v>0</v>
      </c>
      <c r="AK198" s="50">
        <f t="shared" si="45"/>
        <v>0</v>
      </c>
      <c r="AL198" s="50">
        <f t="shared" si="46"/>
        <v>0</v>
      </c>
      <c r="AM198" s="50">
        <f t="shared" si="47"/>
        <v>0</v>
      </c>
      <c r="AN198" s="50">
        <f t="shared" si="48"/>
        <v>0</v>
      </c>
      <c r="AO198" s="50" t="b">
        <f t="shared" si="49"/>
        <v>0</v>
      </c>
    </row>
    <row r="199" spans="2:41">
      <c r="B199" s="93"/>
      <c r="C199" s="33">
        <f>_xlfn.XLOOKUP($B199,contract[Social Value Measures],contract[Reporting Frequency])</f>
        <v>0</v>
      </c>
      <c r="D199" s="33" t="str">
        <f>IF($B199="","",_xlfn.XLOOKUP($B199,contract[Social Value Measures],contract[Total Supplier Commitment (Units)],""))</f>
        <v/>
      </c>
      <c r="E199" s="46" t="str">
        <f t="shared" si="34"/>
        <v/>
      </c>
      <c r="F199" s="47" t="str">
        <f t="shared" si="35"/>
        <v/>
      </c>
      <c r="G199" s="48" t="str">
        <f>IFERROR(_xlfn.XLOOKUP($B199,contract[Social Value Measures],contract[Social value proxy 
£])*E199,"")</f>
        <v/>
      </c>
      <c r="H199" s="49"/>
      <c r="I199" s="49"/>
      <c r="J199" s="49"/>
      <c r="K199" s="49"/>
      <c r="L199" s="49"/>
      <c r="M199" s="49"/>
      <c r="N199" s="49"/>
      <c r="O199" s="49"/>
      <c r="P199" s="49"/>
      <c r="Q199" s="49"/>
      <c r="R199" s="49"/>
      <c r="S199" s="49"/>
      <c r="T199" s="49"/>
      <c r="U199" s="33">
        <f>_xlfn.XLOOKUP($B199,contract[Social Value Measures],contract[Units])</f>
        <v>0</v>
      </c>
      <c r="V199" s="48">
        <f>_xlfn.XLOOKUP($B199,contract[Social Value Measures],contract[Social value proxy 
£])</f>
        <v>0</v>
      </c>
      <c r="W199" s="33">
        <f>_xlfn.XLOOKUP($B199,contract[Social Value Measures],contract[Theme])</f>
        <v>0</v>
      </c>
      <c r="X199" s="33">
        <f>_xlfn.XLOOKUP($B199,contract[Social Value Measures],contract[Outcome])</f>
        <v>0</v>
      </c>
      <c r="Y199" s="33">
        <f>_xlfn.XLOOKUP($B199,contract[Social Value Measures],contract[Reference])</f>
        <v>0</v>
      </c>
      <c r="Z199" s="33" t="str">
        <f>IF($B199="","",_xlfn.XLOOKUP($B199,contract[Social Value Measures],contract[Milestones / Comments],""))</f>
        <v/>
      </c>
      <c r="AA199" s="48">
        <f>_xlfn.XLOOKUP($B199,contract[Social Value Measures],contract[Social value proxy 
£ committed])</f>
        <v>0</v>
      </c>
      <c r="AB199" s="50">
        <f t="shared" si="36"/>
        <v>0</v>
      </c>
      <c r="AC199" s="50">
        <f t="shared" si="37"/>
        <v>0</v>
      </c>
      <c r="AD199" s="50">
        <f t="shared" si="38"/>
        <v>0</v>
      </c>
      <c r="AE199" s="50">
        <f t="shared" si="39"/>
        <v>0</v>
      </c>
      <c r="AF199" s="50">
        <f t="shared" si="40"/>
        <v>0</v>
      </c>
      <c r="AG199" s="50">
        <f t="shared" si="41"/>
        <v>0</v>
      </c>
      <c r="AH199" s="50">
        <f t="shared" si="42"/>
        <v>0</v>
      </c>
      <c r="AI199" s="50">
        <f t="shared" si="43"/>
        <v>0</v>
      </c>
      <c r="AJ199" s="50">
        <f t="shared" si="44"/>
        <v>0</v>
      </c>
      <c r="AK199" s="50">
        <f t="shared" si="45"/>
        <v>0</v>
      </c>
      <c r="AL199" s="50">
        <f t="shared" si="46"/>
        <v>0</v>
      </c>
      <c r="AM199" s="50">
        <f t="shared" si="47"/>
        <v>0</v>
      </c>
      <c r="AN199" s="50">
        <f t="shared" si="48"/>
        <v>0</v>
      </c>
      <c r="AO199" s="50" t="b">
        <f t="shared" si="49"/>
        <v>0</v>
      </c>
    </row>
    <row r="200" spans="2:41">
      <c r="B200" s="93"/>
      <c r="C200" s="33">
        <f>_xlfn.XLOOKUP($B200,contract[Social Value Measures],contract[Reporting Frequency])</f>
        <v>0</v>
      </c>
      <c r="D200" s="33" t="str">
        <f>IF($B200="","",_xlfn.XLOOKUP($B200,contract[Social Value Measures],contract[Total Supplier Commitment (Units)],""))</f>
        <v/>
      </c>
      <c r="E200" s="46" t="str">
        <f t="shared" si="34"/>
        <v/>
      </c>
      <c r="F200" s="47" t="str">
        <f t="shared" si="35"/>
        <v/>
      </c>
      <c r="G200" s="48" t="str">
        <f>IFERROR(_xlfn.XLOOKUP($B200,contract[Social Value Measures],contract[Social value proxy 
£])*E200,"")</f>
        <v/>
      </c>
      <c r="H200" s="49"/>
      <c r="I200" s="49"/>
      <c r="J200" s="49"/>
      <c r="K200" s="49"/>
      <c r="L200" s="49"/>
      <c r="M200" s="49"/>
      <c r="N200" s="49"/>
      <c r="O200" s="49"/>
      <c r="P200" s="49"/>
      <c r="Q200" s="49"/>
      <c r="R200" s="49"/>
      <c r="S200" s="49"/>
      <c r="T200" s="49"/>
      <c r="U200" s="33">
        <f>_xlfn.XLOOKUP($B200,contract[Social Value Measures],contract[Units])</f>
        <v>0</v>
      </c>
      <c r="V200" s="48">
        <f>_xlfn.XLOOKUP($B200,contract[Social Value Measures],contract[Social value proxy 
£])</f>
        <v>0</v>
      </c>
      <c r="W200" s="33">
        <f>_xlfn.XLOOKUP($B200,contract[Social Value Measures],contract[Theme])</f>
        <v>0</v>
      </c>
      <c r="X200" s="33">
        <f>_xlfn.XLOOKUP($B200,contract[Social Value Measures],contract[Outcome])</f>
        <v>0</v>
      </c>
      <c r="Y200" s="33">
        <f>_xlfn.XLOOKUP($B200,contract[Social Value Measures],contract[Reference])</f>
        <v>0</v>
      </c>
      <c r="Z200" s="33" t="str">
        <f>IF($B200="","",_xlfn.XLOOKUP($B200,contract[Social Value Measures],contract[Milestones / Comments],""))</f>
        <v/>
      </c>
      <c r="AA200" s="48">
        <f>_xlfn.XLOOKUP($B200,contract[Social Value Measures],contract[Social value proxy 
£ committed])</f>
        <v>0</v>
      </c>
      <c r="AB200" s="50">
        <f t="shared" si="36"/>
        <v>0</v>
      </c>
      <c r="AC200" s="50">
        <f t="shared" si="37"/>
        <v>0</v>
      </c>
      <c r="AD200" s="50">
        <f t="shared" si="38"/>
        <v>0</v>
      </c>
      <c r="AE200" s="50">
        <f t="shared" si="39"/>
        <v>0</v>
      </c>
      <c r="AF200" s="50">
        <f t="shared" si="40"/>
        <v>0</v>
      </c>
      <c r="AG200" s="50">
        <f t="shared" si="41"/>
        <v>0</v>
      </c>
      <c r="AH200" s="50">
        <f t="shared" si="42"/>
        <v>0</v>
      </c>
      <c r="AI200" s="50">
        <f t="shared" si="43"/>
        <v>0</v>
      </c>
      <c r="AJ200" s="50">
        <f t="shared" si="44"/>
        <v>0</v>
      </c>
      <c r="AK200" s="50">
        <f t="shared" si="45"/>
        <v>0</v>
      </c>
      <c r="AL200" s="50">
        <f t="shared" si="46"/>
        <v>0</v>
      </c>
      <c r="AM200" s="50">
        <f t="shared" si="47"/>
        <v>0</v>
      </c>
      <c r="AN200" s="50">
        <f t="shared" si="48"/>
        <v>0</v>
      </c>
      <c r="AO200" s="50" t="b">
        <f t="shared" si="49"/>
        <v>0</v>
      </c>
    </row>
    <row r="201" spans="2:41">
      <c r="B201" s="93"/>
      <c r="C201" s="33">
        <f>_xlfn.XLOOKUP($B201,contract[Social Value Measures],contract[Reporting Frequency])</f>
        <v>0</v>
      </c>
      <c r="D201" s="33" t="str">
        <f>IF($B201="","",_xlfn.XLOOKUP($B201,contract[Social Value Measures],contract[Total Supplier Commitment (Units)],""))</f>
        <v/>
      </c>
      <c r="E201" s="46" t="str">
        <f t="shared" si="34"/>
        <v/>
      </c>
      <c r="F201" s="47" t="str">
        <f t="shared" si="35"/>
        <v/>
      </c>
      <c r="G201" s="48" t="str">
        <f>IFERROR(_xlfn.XLOOKUP($B201,contract[Social Value Measures],contract[Social value proxy 
£])*E201,"")</f>
        <v/>
      </c>
      <c r="H201" s="49"/>
      <c r="I201" s="49"/>
      <c r="J201" s="49"/>
      <c r="K201" s="49"/>
      <c r="L201" s="49"/>
      <c r="M201" s="49"/>
      <c r="N201" s="49"/>
      <c r="O201" s="49"/>
      <c r="P201" s="49"/>
      <c r="Q201" s="49"/>
      <c r="R201" s="49"/>
      <c r="S201" s="49"/>
      <c r="T201" s="49"/>
      <c r="U201" s="33">
        <f>_xlfn.XLOOKUP($B201,contract[Social Value Measures],contract[Units])</f>
        <v>0</v>
      </c>
      <c r="V201" s="48">
        <f>_xlfn.XLOOKUP($B201,contract[Social Value Measures],contract[Social value proxy 
£])</f>
        <v>0</v>
      </c>
      <c r="W201" s="33">
        <f>_xlfn.XLOOKUP($B201,contract[Social Value Measures],contract[Theme])</f>
        <v>0</v>
      </c>
      <c r="X201" s="33">
        <f>_xlfn.XLOOKUP($B201,contract[Social Value Measures],contract[Outcome])</f>
        <v>0</v>
      </c>
      <c r="Y201" s="33">
        <f>_xlfn.XLOOKUP($B201,contract[Social Value Measures],contract[Reference])</f>
        <v>0</v>
      </c>
      <c r="Z201" s="33" t="str">
        <f>IF($B201="","",_xlfn.XLOOKUP($B201,contract[Social Value Measures],contract[Milestones / Comments],""))</f>
        <v/>
      </c>
      <c r="AA201" s="48">
        <f>_xlfn.XLOOKUP($B201,contract[Social Value Measures],contract[Social value proxy 
£ committed])</f>
        <v>0</v>
      </c>
      <c r="AB201" s="50">
        <f t="shared" si="36"/>
        <v>0</v>
      </c>
      <c r="AC201" s="50">
        <f t="shared" si="37"/>
        <v>0</v>
      </c>
      <c r="AD201" s="50">
        <f t="shared" si="38"/>
        <v>0</v>
      </c>
      <c r="AE201" s="50">
        <f t="shared" si="39"/>
        <v>0</v>
      </c>
      <c r="AF201" s="50">
        <f t="shared" si="40"/>
        <v>0</v>
      </c>
      <c r="AG201" s="50">
        <f t="shared" si="41"/>
        <v>0</v>
      </c>
      <c r="AH201" s="50">
        <f t="shared" si="42"/>
        <v>0</v>
      </c>
      <c r="AI201" s="50">
        <f t="shared" si="43"/>
        <v>0</v>
      </c>
      <c r="AJ201" s="50">
        <f t="shared" si="44"/>
        <v>0</v>
      </c>
      <c r="AK201" s="50">
        <f t="shared" si="45"/>
        <v>0</v>
      </c>
      <c r="AL201" s="50">
        <f t="shared" si="46"/>
        <v>0</v>
      </c>
      <c r="AM201" s="50">
        <f t="shared" si="47"/>
        <v>0</v>
      </c>
      <c r="AN201" s="50">
        <f t="shared" si="48"/>
        <v>0</v>
      </c>
      <c r="AO201" s="50" t="b">
        <f t="shared" si="49"/>
        <v>0</v>
      </c>
    </row>
    <row r="202" spans="2:41">
      <c r="B202" s="93"/>
      <c r="C202" s="33">
        <f>_xlfn.XLOOKUP($B202,contract[Social Value Measures],contract[Reporting Frequency])</f>
        <v>0</v>
      </c>
      <c r="D202" s="33" t="str">
        <f>IF($B202="","",_xlfn.XLOOKUP($B202,contract[Social Value Measures],contract[Total Supplier Commitment (Units)],""))</f>
        <v/>
      </c>
      <c r="E202" s="46" t="str">
        <f t="shared" si="34"/>
        <v/>
      </c>
      <c r="F202" s="47" t="str">
        <f t="shared" si="35"/>
        <v/>
      </c>
      <c r="G202" s="48" t="str">
        <f>IFERROR(_xlfn.XLOOKUP($B202,contract[Social Value Measures],contract[Social value proxy 
£])*E202,"")</f>
        <v/>
      </c>
      <c r="H202" s="49"/>
      <c r="I202" s="49"/>
      <c r="J202" s="49"/>
      <c r="K202" s="49"/>
      <c r="L202" s="49"/>
      <c r="M202" s="49"/>
      <c r="N202" s="49"/>
      <c r="O202" s="49"/>
      <c r="P202" s="49"/>
      <c r="Q202" s="49"/>
      <c r="R202" s="49"/>
      <c r="S202" s="49"/>
      <c r="T202" s="49"/>
      <c r="U202" s="33">
        <f>_xlfn.XLOOKUP($B202,contract[Social Value Measures],contract[Units])</f>
        <v>0</v>
      </c>
      <c r="V202" s="48">
        <f>_xlfn.XLOOKUP($B202,contract[Social Value Measures],contract[Social value proxy 
£])</f>
        <v>0</v>
      </c>
      <c r="W202" s="33">
        <f>_xlfn.XLOOKUP($B202,contract[Social Value Measures],contract[Theme])</f>
        <v>0</v>
      </c>
      <c r="X202" s="33">
        <f>_xlfn.XLOOKUP($B202,contract[Social Value Measures],contract[Outcome])</f>
        <v>0</v>
      </c>
      <c r="Y202" s="33">
        <f>_xlfn.XLOOKUP($B202,contract[Social Value Measures],contract[Reference])</f>
        <v>0</v>
      </c>
      <c r="Z202" s="33" t="str">
        <f>IF($B202="","",_xlfn.XLOOKUP($B202,contract[Social Value Measures],contract[Milestones / Comments],""))</f>
        <v/>
      </c>
      <c r="AA202" s="48">
        <f>_xlfn.XLOOKUP($B202,contract[Social Value Measures],contract[Social value proxy 
£ committed])</f>
        <v>0</v>
      </c>
      <c r="AB202" s="50">
        <f t="shared" si="36"/>
        <v>0</v>
      </c>
      <c r="AC202" s="50">
        <f t="shared" si="37"/>
        <v>0</v>
      </c>
      <c r="AD202" s="50">
        <f t="shared" si="38"/>
        <v>0</v>
      </c>
      <c r="AE202" s="50">
        <f t="shared" si="39"/>
        <v>0</v>
      </c>
      <c r="AF202" s="50">
        <f t="shared" si="40"/>
        <v>0</v>
      </c>
      <c r="AG202" s="50">
        <f t="shared" si="41"/>
        <v>0</v>
      </c>
      <c r="AH202" s="50">
        <f t="shared" si="42"/>
        <v>0</v>
      </c>
      <c r="AI202" s="50">
        <f t="shared" si="43"/>
        <v>0</v>
      </c>
      <c r="AJ202" s="50">
        <f t="shared" si="44"/>
        <v>0</v>
      </c>
      <c r="AK202" s="50">
        <f t="shared" si="45"/>
        <v>0</v>
      </c>
      <c r="AL202" s="50">
        <f t="shared" si="46"/>
        <v>0</v>
      </c>
      <c r="AM202" s="50">
        <f t="shared" si="47"/>
        <v>0</v>
      </c>
      <c r="AN202" s="50">
        <f t="shared" si="48"/>
        <v>0</v>
      </c>
      <c r="AO202" s="50" t="b">
        <f t="shared" si="49"/>
        <v>0</v>
      </c>
    </row>
  </sheetData>
  <sheetProtection sheet="1" objects="1" scenarios="1"/>
  <protectedRanges>
    <protectedRange sqref="H16:T202" name="Monitoring"/>
  </protectedRanges>
  <mergeCells count="1">
    <mergeCell ref="B9:B11"/>
  </mergeCells>
  <conditionalFormatting sqref="H16:H1048576">
    <cfRule type="cellIs" dxfId="66" priority="1" operator="equal">
      <formula>"Blue"</formula>
    </cfRule>
    <cfRule type="cellIs" dxfId="65" priority="2" operator="equal">
      <formula>"Red"</formula>
    </cfRule>
    <cfRule type="cellIs" dxfId="64" priority="3" operator="equal">
      <formula>"Green"</formula>
    </cfRule>
    <cfRule type="cellIs" dxfId="63" priority="4" operator="equal">
      <formula>"Amber"</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8C8A338-209E-4FAF-A6C5-7904A196C745}">
          <x14:formula1>
            <xm:f>Ref!$E$8:$E$11</xm:f>
          </x14:formula1>
          <xm:sqref>H16:H202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D739-6BF4-4062-9642-8C0523C84A2F}">
  <sheetPr>
    <tabColor theme="7"/>
  </sheetPr>
  <dimension ref="A1:S63"/>
  <sheetViews>
    <sheetView showGridLines="0" workbookViewId="0">
      <selection activeCell="F21" sqref="F21"/>
    </sheetView>
  </sheetViews>
  <sheetFormatPr defaultColWidth="8.77734375" defaultRowHeight="14.45"/>
  <cols>
    <col min="1" max="1" width="8.77734375" style="29"/>
    <col min="2" max="2" width="21.109375" style="29" customWidth="1"/>
    <col min="3" max="3" width="12.33203125" style="29" customWidth="1"/>
    <col min="4" max="4" width="2.44140625" style="29" customWidth="1"/>
    <col min="5" max="5" width="34.44140625" style="29" bestFit="1" customWidth="1"/>
    <col min="6" max="6" width="16.88671875" style="29" customWidth="1"/>
    <col min="7" max="7" width="2.6640625" style="29" customWidth="1"/>
    <col min="8" max="8" width="40.21875" style="29" bestFit="1" customWidth="1"/>
    <col min="9" max="9" width="16.88671875" style="29" customWidth="1"/>
    <col min="10" max="10" width="2.88671875" style="29" customWidth="1"/>
    <col min="11" max="11" width="55.88671875" style="29" customWidth="1"/>
    <col min="12" max="12" width="16.88671875" style="29" customWidth="1"/>
    <col min="13" max="13" width="29.44140625" style="29" customWidth="1"/>
    <col min="14" max="16" width="8.33203125" style="29" customWidth="1"/>
    <col min="17" max="17" width="16.44140625" style="29" bestFit="1" customWidth="1"/>
    <col min="18" max="18" width="16.21875" style="29" bestFit="1" customWidth="1"/>
    <col min="19" max="19" width="18.21875" style="29" bestFit="1" customWidth="1"/>
    <col min="20" max="21" width="8.77734375" style="29"/>
    <col min="22" max="22" width="16.44140625" style="29" bestFit="1" customWidth="1"/>
    <col min="23" max="23" width="16.21875" style="29" bestFit="1" customWidth="1"/>
    <col min="24" max="24" width="18.21875" style="29" bestFit="1" customWidth="1"/>
    <col min="25" max="16384" width="8.77734375" style="29"/>
  </cols>
  <sheetData>
    <row r="1" spans="2:12" s="102" customFormat="1"/>
    <row r="2" spans="2:12" s="103" customFormat="1" ht="25.9">
      <c r="B2" s="103" t="s">
        <v>150</v>
      </c>
      <c r="F2" s="104">
        <f>contract_ref</f>
        <v>0</v>
      </c>
      <c r="G2" s="104"/>
      <c r="H2" s="104">
        <f>contract_name</f>
        <v>0</v>
      </c>
      <c r="I2" s="105">
        <f>contract_value</f>
        <v>0</v>
      </c>
      <c r="J2" s="104"/>
      <c r="K2" s="104">
        <f>contract_supplier</f>
        <v>0</v>
      </c>
    </row>
    <row r="3" spans="2:12" s="102" customFormat="1">
      <c r="B3" s="102" t="s">
        <v>151</v>
      </c>
      <c r="F3" s="102" t="s">
        <v>59</v>
      </c>
      <c r="H3" s="102" t="s">
        <v>57</v>
      </c>
      <c r="I3" s="106" t="s">
        <v>63</v>
      </c>
      <c r="K3" s="102" t="s">
        <v>61</v>
      </c>
    </row>
    <row r="4" spans="2:12" s="102" customFormat="1"/>
    <row r="5" spans="2:12" s="107" customFormat="1"/>
    <row r="6" spans="2:12" ht="26.45" customHeight="1">
      <c r="B6" s="185"/>
      <c r="C6" s="185"/>
      <c r="E6" s="28" t="s">
        <v>152</v>
      </c>
    </row>
    <row r="7" spans="2:12" ht="6" customHeight="1">
      <c r="B7" s="185"/>
      <c r="C7" s="185"/>
      <c r="E7" s="108"/>
      <c r="F7" s="108"/>
      <c r="G7" s="108"/>
      <c r="H7" s="108"/>
      <c r="I7" s="108"/>
      <c r="J7" s="108"/>
      <c r="K7" s="108"/>
      <c r="L7" s="108"/>
    </row>
    <row r="8" spans="2:12" s="107" customFormat="1">
      <c r="B8" s="185"/>
      <c r="C8" s="185"/>
    </row>
    <row r="9" spans="2:12" s="107" customFormat="1">
      <c r="B9" s="33" t="s">
        <v>67</v>
      </c>
      <c r="C9" s="34">
        <f>reporting_frequency</f>
        <v>0</v>
      </c>
    </row>
    <row r="10" spans="2:12" s="107" customFormat="1">
      <c r="B10" s="29"/>
      <c r="C10" s="109"/>
    </row>
    <row r="11" spans="2:12" s="107" customFormat="1">
      <c r="B11" s="33" t="s">
        <v>70</v>
      </c>
      <c r="C11" s="35">
        <f>reporting_start</f>
        <v>0</v>
      </c>
    </row>
    <row r="12" spans="2:12" s="107" customFormat="1">
      <c r="B12" s="29"/>
      <c r="C12" s="109"/>
    </row>
    <row r="13" spans="2:12" s="107" customFormat="1">
      <c r="B13" s="33" t="s">
        <v>138</v>
      </c>
      <c r="C13" s="34">
        <f>reporting_type</f>
        <v>0</v>
      </c>
    </row>
    <row r="14" spans="2:12" s="107" customFormat="1">
      <c r="B14" s="29"/>
      <c r="C14" s="109"/>
    </row>
    <row r="15" spans="2:12" s="107" customFormat="1">
      <c r="B15" s="109" t="s">
        <v>153</v>
      </c>
      <c r="C15" s="109"/>
    </row>
    <row r="16" spans="2:12" s="107" customFormat="1">
      <c r="B16" s="110" t="s">
        <v>154</v>
      </c>
      <c r="C16" s="34">
        <f>Ref!$G$6</f>
        <v>1</v>
      </c>
    </row>
    <row r="17" spans="1:19" s="107" customFormat="1">
      <c r="A17" s="29"/>
      <c r="B17" s="110" t="s">
        <v>155</v>
      </c>
      <c r="C17" s="34">
        <f>Ref!$H$6</f>
        <v>1</v>
      </c>
    </row>
    <row r="18" spans="1:19" s="107" customFormat="1">
      <c r="A18" s="29"/>
      <c r="B18" s="110"/>
      <c r="C18" s="109"/>
    </row>
    <row r="19" spans="1:19" s="107" customFormat="1" ht="14.45" customHeight="1">
      <c r="A19" s="111" t="s">
        <v>156</v>
      </c>
      <c r="B19" s="112" t="s">
        <v>111</v>
      </c>
      <c r="C19" s="113"/>
    </row>
    <row r="20" spans="1:19" s="107" customFormat="1">
      <c r="A20" s="114"/>
      <c r="B20" s="209" t="s">
        <v>157</v>
      </c>
      <c r="C20" s="209"/>
      <c r="E20" s="115" t="s">
        <v>158</v>
      </c>
      <c r="F20" s="48" t="e" vm="2">
        <f>Processing!$C$105</f>
        <v>#VALUE!</v>
      </c>
      <c r="G20" s="29"/>
      <c r="H20" s="115" t="s">
        <v>159</v>
      </c>
      <c r="I20" s="116" t="e" vm="2">
        <f>dash_theme[[#Totals],[Social value delievered proxy £]]</f>
        <v>#VALUE!</v>
      </c>
      <c r="J20" s="29"/>
      <c r="K20" s="115" t="s">
        <v>160</v>
      </c>
      <c r="L20" s="47" t="e" vm="2">
        <f>I20/F20</f>
        <v>#VALUE!</v>
      </c>
    </row>
    <row r="21" spans="1:19" s="107" customFormat="1">
      <c r="A21" s="114"/>
      <c r="B21" s="209"/>
      <c r="C21" s="209"/>
    </row>
    <row r="22" spans="1:19" ht="15.6" customHeight="1">
      <c r="B22" s="209"/>
      <c r="C22" s="209"/>
      <c r="E22" s="28" t="s">
        <v>161</v>
      </c>
      <c r="H22" s="109" t="s">
        <v>162</v>
      </c>
      <c r="I22" s="34">
        <f>[1]Ref!H7</f>
        <v>4</v>
      </c>
      <c r="K22" s="109" t="s">
        <v>163</v>
      </c>
      <c r="L22" s="117" t="e" vm="2">
        <f>dash_theme[[#Totals],[Social value delievered proxy £]]</f>
        <v>#VALUE!</v>
      </c>
    </row>
    <row r="23" spans="1:19" ht="6" customHeight="1">
      <c r="C23" s="109"/>
      <c r="E23" s="118"/>
      <c r="F23" s="108"/>
      <c r="G23" s="108"/>
      <c r="H23" s="119"/>
      <c r="I23" s="119"/>
      <c r="J23" s="108"/>
      <c r="K23" s="119"/>
      <c r="L23" s="120"/>
    </row>
    <row r="24" spans="1:19" s="107" customFormat="1"/>
    <row r="25" spans="1:19" s="107" customFormat="1"/>
    <row r="30" spans="1:19">
      <c r="B30" s="28"/>
      <c r="E30" s="109"/>
      <c r="F30" s="32"/>
      <c r="H30" s="28"/>
      <c r="R30" s="109"/>
      <c r="S30" s="121"/>
    </row>
    <row r="47" spans="2:12">
      <c r="B47" s="109"/>
      <c r="C47" s="121"/>
    </row>
    <row r="48" spans="2:12">
      <c r="E48" s="28" t="s">
        <v>118</v>
      </c>
      <c r="K48" s="109" t="s">
        <v>164</v>
      </c>
      <c r="L48" s="122">
        <f>dash_rag[[#Totals],[Count of RAG]]</f>
        <v>0</v>
      </c>
    </row>
    <row r="49" spans="3:12" ht="6" customHeight="1">
      <c r="C49" s="109"/>
      <c r="E49" s="108"/>
      <c r="F49" s="108"/>
      <c r="G49" s="108"/>
      <c r="H49" s="108"/>
      <c r="I49" s="108"/>
      <c r="J49" s="108"/>
      <c r="K49" s="108"/>
      <c r="L49" s="108"/>
    </row>
    <row r="63" spans="3:12">
      <c r="H63" s="28"/>
    </row>
  </sheetData>
  <sheetProtection sheet="1" scenarios="1"/>
  <mergeCells count="1">
    <mergeCell ref="B20:C22"/>
  </mergeCells>
  <pageMargins left="0.7" right="0.7" top="0.75" bottom="0.75" header="0.3" footer="0.3"/>
  <drawing r:id="rId1"/>
  <extLst>
    <ext xmlns:x15="http://schemas.microsoft.com/office/spreadsheetml/2010/11/main" uri="{3A4CF648-6AED-40f4-86FF-DC5316D8AED3}">
      <x14:slicerList xmlns:x14="http://schemas.microsoft.com/office/spreadsheetml/2009/9/main">
        <x14:slicer r:id="rId2"/>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4A39C-81FA-4DD9-8DA8-798B78571FED}">
  <sheetPr>
    <tabColor theme="9"/>
  </sheetPr>
  <dimension ref="B1:AS158"/>
  <sheetViews>
    <sheetView showGridLines="0" workbookViewId="0">
      <selection activeCell="F6" sqref="F6"/>
    </sheetView>
  </sheetViews>
  <sheetFormatPr defaultRowHeight="14.45"/>
  <cols>
    <col min="2" max="2" width="17.5546875" customWidth="1"/>
    <col min="3" max="3" width="20.109375" customWidth="1"/>
    <col min="4" max="4" width="18.44140625" customWidth="1"/>
    <col min="5" max="5" width="15.88671875" customWidth="1"/>
    <col min="6" max="7" width="21.44140625" customWidth="1"/>
    <col min="8" max="8" width="22.5546875" customWidth="1"/>
    <col min="9" max="9" width="197.5546875" bestFit="1" customWidth="1"/>
    <col min="10" max="10" width="27.109375" customWidth="1"/>
    <col min="11" max="11" width="23.77734375" customWidth="1"/>
    <col min="12" max="12" width="21.44140625" customWidth="1"/>
    <col min="13" max="13" width="31.33203125" customWidth="1"/>
    <col min="14" max="14" width="12.5546875" customWidth="1"/>
    <col min="15" max="15" width="8.33203125" customWidth="1"/>
    <col min="27" max="27" width="19.88671875" bestFit="1" customWidth="1"/>
    <col min="28" max="28" width="19.109375" customWidth="1"/>
    <col min="29" max="29" width="51.77734375" bestFit="1" customWidth="1"/>
    <col min="30" max="30" width="54.77734375" bestFit="1" customWidth="1"/>
    <col min="31" max="31" width="20.109375" customWidth="1"/>
    <col min="32" max="32" width="23.88671875" customWidth="1"/>
    <col min="33" max="33" width="31.44140625" customWidth="1"/>
    <col min="34" max="34" width="8.88671875" customWidth="1"/>
  </cols>
  <sheetData>
    <row r="1" spans="2:45" s="4" customFormat="1"/>
    <row r="2" spans="2:45" s="5" customFormat="1" ht="25.15">
      <c r="B2" s="5" t="s">
        <v>165</v>
      </c>
    </row>
    <row r="3" spans="2:45" s="4" customFormat="1">
      <c r="B3" s="4" t="s">
        <v>166</v>
      </c>
    </row>
    <row r="4" spans="2:45" s="4" customFormat="1"/>
    <row r="6" spans="2:45">
      <c r="B6" s="16" t="s">
        <v>2</v>
      </c>
    </row>
    <row r="7" spans="2:45" ht="6" customHeight="1">
      <c r="B7" s="17"/>
      <c r="C7" s="17"/>
      <c r="D7" s="17"/>
      <c r="E7" s="17"/>
    </row>
    <row r="9" spans="2:45" ht="14.45" customHeight="1">
      <c r="B9" s="197" t="s">
        <v>121</v>
      </c>
      <c r="C9" s="197"/>
      <c r="D9" s="197"/>
      <c r="E9" s="197"/>
    </row>
    <row r="10" spans="2:45">
      <c r="B10" s="197"/>
      <c r="C10" s="197"/>
      <c r="D10" s="197"/>
      <c r="E10" s="197"/>
    </row>
    <row r="11" spans="2:45">
      <c r="B11" s="197"/>
      <c r="C11" s="197"/>
      <c r="D11" s="197"/>
      <c r="E11" s="197"/>
    </row>
    <row r="12" spans="2:45">
      <c r="O12" s="24" t="s">
        <v>167</v>
      </c>
      <c r="P12" s="25"/>
      <c r="Q12" s="25"/>
      <c r="R12" s="25"/>
      <c r="S12" s="25"/>
      <c r="T12" s="25"/>
      <c r="U12" s="25"/>
      <c r="V12" s="25"/>
      <c r="W12" s="25"/>
      <c r="X12" s="25"/>
      <c r="Y12" s="25"/>
      <c r="Z12" s="25"/>
      <c r="AH12" s="24" t="s">
        <v>141</v>
      </c>
      <c r="AI12" s="25"/>
      <c r="AJ12" s="25"/>
      <c r="AK12" s="25"/>
      <c r="AL12" s="25"/>
      <c r="AM12" s="25"/>
      <c r="AN12" s="25"/>
      <c r="AO12" s="25"/>
      <c r="AP12" s="25"/>
      <c r="AQ12" s="25"/>
      <c r="AR12" s="25"/>
      <c r="AS12" s="25"/>
    </row>
    <row r="13" spans="2:45">
      <c r="B13" s="20" t="s">
        <v>57</v>
      </c>
      <c r="C13" s="20" t="s">
        <v>59</v>
      </c>
      <c r="D13" s="20" t="s">
        <v>61</v>
      </c>
      <c r="E13" s="20" t="s">
        <v>63</v>
      </c>
      <c r="F13" s="20" t="s">
        <v>67</v>
      </c>
      <c r="G13" s="20" t="s">
        <v>70</v>
      </c>
      <c r="H13" s="21" t="s">
        <v>72</v>
      </c>
      <c r="I13" s="22" t="s">
        <v>142</v>
      </c>
      <c r="J13" s="22" t="s">
        <v>143</v>
      </c>
      <c r="K13" s="22" t="s">
        <v>144</v>
      </c>
      <c r="L13" s="22" t="s">
        <v>145</v>
      </c>
      <c r="M13" s="22" t="s">
        <v>146</v>
      </c>
      <c r="N13" s="22" t="s">
        <v>97</v>
      </c>
      <c r="O13" s="23" t="s">
        <v>168</v>
      </c>
      <c r="P13" s="23" t="s">
        <v>169</v>
      </c>
      <c r="Q13" s="23" t="s">
        <v>170</v>
      </c>
      <c r="R13" s="23" t="s">
        <v>171</v>
      </c>
      <c r="S13" s="23" t="s">
        <v>172</v>
      </c>
      <c r="T13" s="23" t="s">
        <v>173</v>
      </c>
      <c r="U13" s="23" t="s">
        <v>174</v>
      </c>
      <c r="V13" s="23" t="s">
        <v>175</v>
      </c>
      <c r="W13" s="23" t="s">
        <v>176</v>
      </c>
      <c r="X13" s="23" t="s">
        <v>177</v>
      </c>
      <c r="Y13" s="23" t="s">
        <v>178</v>
      </c>
      <c r="Z13" s="23" t="s">
        <v>179</v>
      </c>
      <c r="AA13" s="22" t="s">
        <v>22</v>
      </c>
      <c r="AB13" s="22" t="s">
        <v>147</v>
      </c>
      <c r="AC13" s="22" t="s">
        <v>30</v>
      </c>
      <c r="AD13" s="22" t="s">
        <v>32</v>
      </c>
      <c r="AE13" s="22" t="s">
        <v>180</v>
      </c>
      <c r="AF13" s="22" t="s">
        <v>91</v>
      </c>
      <c r="AG13" s="22" t="s">
        <v>148</v>
      </c>
      <c r="AH13" s="23" t="s">
        <v>181</v>
      </c>
      <c r="AI13" s="23" t="s">
        <v>182</v>
      </c>
      <c r="AJ13" s="23" t="s">
        <v>183</v>
      </c>
      <c r="AK13" s="23" t="s">
        <v>184</v>
      </c>
      <c r="AL13" s="23" t="s">
        <v>185</v>
      </c>
      <c r="AM13" s="23" t="s">
        <v>186</v>
      </c>
      <c r="AN13" s="23" t="s">
        <v>187</v>
      </c>
      <c r="AO13" s="23" t="s">
        <v>188</v>
      </c>
      <c r="AP13" s="23" t="s">
        <v>189</v>
      </c>
      <c r="AQ13" s="23" t="s">
        <v>190</v>
      </c>
      <c r="AR13" s="23" t="s">
        <v>191</v>
      </c>
      <c r="AS13" s="23" t="s">
        <v>192</v>
      </c>
    </row>
    <row r="14" spans="2:45">
      <c r="B14" t="e" vm="2">
        <f>IF(Output[[#This Row],[Contract Measures]]="","",contract_name)</f>
        <v>#VALUE!</v>
      </c>
      <c r="C14" t="e" vm="2">
        <f>IF(Output[[#This Row],[Contract Measures]]="","",contract_ref)</f>
        <v>#VALUE!</v>
      </c>
      <c r="D14" t="e" vm="2">
        <f>IF(Output[[#This Row],[Contract Measures]]="","",contract_supplier)</f>
        <v>#VALUE!</v>
      </c>
      <c r="E14" t="e" vm="2">
        <f>IF(Output[[#This Row],[Contract Measures]]="","",contract_value)</f>
        <v>#VALUE!</v>
      </c>
      <c r="F14" t="e" vm="2">
        <f>IF(Output[[#This Row],[Contract Measures]]="","",reporting_frequency)</f>
        <v>#VALUE!</v>
      </c>
      <c r="G14" s="8" t="e" vm="2">
        <f>IF(Output[[#This Row],[Contract Measures]]="","",reporting_start)</f>
        <v>#VALUE!</v>
      </c>
      <c r="H14" t="e" vm="2">
        <f>IF(Output[[#This Row],[Contract Measures]]="","",reporting_type)</f>
        <v>#VALUE!</v>
      </c>
      <c r="I14" t="e" vm="2">
        <f>IF('2 - Monitoring'!B16=0,"",'2 - Monitoring'!B16)</f>
        <v>#VALUE!</v>
      </c>
      <c r="J14" t="e" vm="2">
        <f>'2 - Monitoring'!D16</f>
        <v>#VALUE!</v>
      </c>
      <c r="K14" t="e" vm="2">
        <f>'2 - Monitoring'!E16</f>
        <v>#VALUE!</v>
      </c>
      <c r="L14" s="18" t="str">
        <f>'2 - Monitoring'!F16</f>
        <v/>
      </c>
      <c r="M14" s="19" t="str">
        <f>'2 - Monitoring'!G16</f>
        <v/>
      </c>
      <c r="N14" t="e" vm="2">
        <f>IF(Output[[#This Row],[Contract Measures]]="","",'2 - Monitoring'!H16)</f>
        <v>#VALUE!</v>
      </c>
      <c r="O14" t="e" vm="2">
        <f>IF(Output[[#This Row],[Contract Measures]]="","",'2 - Monitoring'!I16)</f>
        <v>#VALUE!</v>
      </c>
      <c r="P14" t="e" vm="2">
        <f>IF(Output[[#This Row],[Contract Measures]]="","",'2 - Monitoring'!J16)</f>
        <v>#VALUE!</v>
      </c>
      <c r="Q14" t="e" vm="2">
        <f>IF(Output[[#This Row],[Contract Measures]]="","",'2 - Monitoring'!K16)</f>
        <v>#VALUE!</v>
      </c>
      <c r="R14" t="e" vm="2">
        <f>IF(Output[[#This Row],[Contract Measures]]="","",'2 - Monitoring'!L16)</f>
        <v>#VALUE!</v>
      </c>
      <c r="S14" t="e" vm="2">
        <f>IF(Output[[#This Row],[Contract Measures]]="","",'2 - Monitoring'!M16)</f>
        <v>#VALUE!</v>
      </c>
      <c r="T14" t="e" vm="2">
        <f>IF(Output[[#This Row],[Contract Measures]]="","",'2 - Monitoring'!N16)</f>
        <v>#VALUE!</v>
      </c>
      <c r="U14" t="e" vm="2">
        <f>IF(Output[[#This Row],[Contract Measures]]="","",'2 - Monitoring'!O16)</f>
        <v>#VALUE!</v>
      </c>
      <c r="V14" t="e" vm="2">
        <f>IF(Output[[#This Row],[Contract Measures]]="","",'2 - Monitoring'!P16)</f>
        <v>#VALUE!</v>
      </c>
      <c r="W14" t="e" vm="2">
        <f>IF(Output[[#This Row],[Contract Measures]]="","",'2 - Monitoring'!Q16)</f>
        <v>#VALUE!</v>
      </c>
      <c r="X14" t="e" vm="2">
        <f>IF(Output[[#This Row],[Contract Measures]]="","",'2 - Monitoring'!R16)</f>
        <v>#VALUE!</v>
      </c>
      <c r="Y14" t="e" vm="2">
        <f>IF(Output[[#This Row],[Contract Measures]]="","",'2 - Monitoring'!S16)</f>
        <v>#VALUE!</v>
      </c>
      <c r="Z14" t="e" vm="2">
        <f>IF(Output[[#This Row],[Contract Measures]]="","",'2 - Monitoring'!T16)</f>
        <v>#VALUE!</v>
      </c>
      <c r="AA14" t="e" vm="2">
        <f>IF(Output[[#This Row],[Contract Measures]]="","",'2 - Monitoring'!U16)</f>
        <v>#VALUE!</v>
      </c>
      <c r="AB14" t="e" vm="2">
        <f>IF(Output[[#This Row],[Contract Measures]]="","",'2 - Monitoring'!V16)</f>
        <v>#VALUE!</v>
      </c>
      <c r="AC14" t="e" vm="2">
        <f>IF(Output[[#This Row],[Contract Measures]]="","",'2 - Monitoring'!W16)</f>
        <v>#VALUE!</v>
      </c>
      <c r="AD14" t="e" vm="2">
        <f>IF(Output[[#This Row],[Contract Measures]]="","",'2 - Monitoring'!X16)</f>
        <v>#VALUE!</v>
      </c>
      <c r="AE14" t="e" vm="2">
        <f>IF(Output[[#This Row],[Contract Measures]]="","",'2 - Monitoring'!Y16)</f>
        <v>#VALUE!</v>
      </c>
      <c r="AF14" t="e" vm="2">
        <f>IF(Output[[#This Row],[Contract Measures]]="","",'2 - Monitoring'!Z16)</f>
        <v>#VALUE!</v>
      </c>
      <c r="AG14" t="e" vm="2">
        <f>IF(Output[[#This Row],[Contract Measures]]="","",'2 - Monitoring'!AA16)</f>
        <v>#VALUE!</v>
      </c>
      <c r="AH14" t="e" vm="2">
        <f>IF(Output[[#This Row],[Contract Measures]]="","",'2 - Monitoring'!AB16)</f>
        <v>#VALUE!</v>
      </c>
      <c r="AI14" t="e" vm="2">
        <f>IF(Output[[#This Row],[Contract Measures]]="","",'2 - Monitoring'!AC16)</f>
        <v>#VALUE!</v>
      </c>
      <c r="AJ14" t="e" vm="2">
        <f>IF(Output[[#This Row],[Contract Measures]]="","",'2 - Monitoring'!AD16)</f>
        <v>#VALUE!</v>
      </c>
      <c r="AK14" t="e" vm="2">
        <f>IF(Output[[#This Row],[Contract Measures]]="","",'2 - Monitoring'!AE16)</f>
        <v>#VALUE!</v>
      </c>
      <c r="AL14" t="e" vm="2">
        <f>IF(Output[[#This Row],[Contract Measures]]="","",'2 - Monitoring'!AF16)</f>
        <v>#VALUE!</v>
      </c>
      <c r="AM14" t="e" vm="2">
        <f>IF(Output[[#This Row],[Contract Measures]]="","",'2 - Monitoring'!AG16)</f>
        <v>#VALUE!</v>
      </c>
      <c r="AN14" t="e" vm="2">
        <f>IF(Output[[#This Row],[Contract Measures]]="","",'2 - Monitoring'!AH16)</f>
        <v>#VALUE!</v>
      </c>
      <c r="AO14" t="e" vm="2">
        <f>IF(Output[[#This Row],[Contract Measures]]="","",'2 - Monitoring'!AI16)</f>
        <v>#VALUE!</v>
      </c>
      <c r="AP14" t="e" vm="2">
        <f>IF(Output[[#This Row],[Contract Measures]]="","",'2 - Monitoring'!AJ16)</f>
        <v>#VALUE!</v>
      </c>
      <c r="AQ14" t="e" vm="2">
        <f>IF(Output[[#This Row],[Contract Measures]]="","",'2 - Monitoring'!AK16)</f>
        <v>#VALUE!</v>
      </c>
      <c r="AR14" t="e" vm="2">
        <f>IF(Output[[#This Row],[Contract Measures]]="","",'2 - Monitoring'!AL16)</f>
        <v>#VALUE!</v>
      </c>
      <c r="AS14" t="e" vm="2">
        <f>IF(Output[[#This Row],[Contract Measures]]="","",'2 - Monitoring'!AM16)</f>
        <v>#VALUE!</v>
      </c>
    </row>
    <row r="15" spans="2:45">
      <c r="B15" t="str">
        <f>IF(Output[[#This Row],[Contract Measures]]="","",contract_name)</f>
        <v/>
      </c>
      <c r="C15" t="str">
        <f>IF(Output[[#This Row],[Contract Measures]]="","",contract_ref)</f>
        <v/>
      </c>
      <c r="D15" t="str">
        <f>IF(Output[[#This Row],[Contract Measures]]="","",contract_supplier)</f>
        <v/>
      </c>
      <c r="E15" t="str">
        <f>IF(Output[[#This Row],[Contract Measures]]="","",contract_value)</f>
        <v/>
      </c>
      <c r="F15" t="str">
        <f>IF(Output[[#This Row],[Contract Measures]]="","",reporting_frequency)</f>
        <v/>
      </c>
      <c r="G15" s="8" t="str">
        <f>IF(Output[[#This Row],[Contract Measures]]="","",reporting_start)</f>
        <v/>
      </c>
      <c r="H15" t="str">
        <f>IF(Output[[#This Row],[Contract Measures]]="","",reporting_type)</f>
        <v/>
      </c>
      <c r="I15" t="str">
        <f>IF('2 - Monitoring'!B17=0,"",'2 - Monitoring'!B17)</f>
        <v/>
      </c>
      <c r="J15" t="str">
        <f>'2 - Monitoring'!D17</f>
        <v/>
      </c>
      <c r="K15" t="str">
        <f>'2 - Monitoring'!E17</f>
        <v/>
      </c>
      <c r="L15" t="str">
        <f>'2 - Monitoring'!F17</f>
        <v/>
      </c>
      <c r="M15" s="19" t="str">
        <f>'2 - Monitoring'!G17</f>
        <v/>
      </c>
      <c r="N15" t="str">
        <f>IF(Output[[#This Row],[Contract Measures]]="","",'2 - Monitoring'!H17)</f>
        <v/>
      </c>
      <c r="O15" t="str">
        <f>IF(Output[[#This Row],[Contract Measures]]="","",'2 - Monitoring'!I17)</f>
        <v/>
      </c>
      <c r="P15" t="str">
        <f>IF(Output[[#This Row],[Contract Measures]]="","",'2 - Monitoring'!J17)</f>
        <v/>
      </c>
      <c r="Q15" t="str">
        <f>IF(Output[[#This Row],[Contract Measures]]="","",'2 - Monitoring'!K17)</f>
        <v/>
      </c>
      <c r="R15" t="str">
        <f>IF(Output[[#This Row],[Contract Measures]]="","",'2 - Monitoring'!L17)</f>
        <v/>
      </c>
      <c r="S15" t="str">
        <f>IF(Output[[#This Row],[Contract Measures]]="","",'2 - Monitoring'!M17)</f>
        <v/>
      </c>
      <c r="T15" t="str">
        <f>IF(Output[[#This Row],[Contract Measures]]="","",'2 - Monitoring'!N17)</f>
        <v/>
      </c>
      <c r="U15" t="str">
        <f>IF(Output[[#This Row],[Contract Measures]]="","",'2 - Monitoring'!O17)</f>
        <v/>
      </c>
      <c r="V15" t="str">
        <f>IF(Output[[#This Row],[Contract Measures]]="","",'2 - Monitoring'!P17)</f>
        <v/>
      </c>
      <c r="W15" t="str">
        <f>IF(Output[[#This Row],[Contract Measures]]="","",'2 - Monitoring'!Q17)</f>
        <v/>
      </c>
      <c r="X15" t="str">
        <f>IF(Output[[#This Row],[Contract Measures]]="","",'2 - Monitoring'!R17)</f>
        <v/>
      </c>
      <c r="Y15" t="str">
        <f>IF(Output[[#This Row],[Contract Measures]]="","",'2 - Monitoring'!S17)</f>
        <v/>
      </c>
      <c r="Z15" t="str">
        <f>IF(Output[[#This Row],[Contract Measures]]="","",'2 - Monitoring'!T17)</f>
        <v/>
      </c>
      <c r="AA15" t="str">
        <f>IF(Output[[#This Row],[Contract Measures]]="","",'2 - Monitoring'!U17)</f>
        <v/>
      </c>
      <c r="AB15" t="str">
        <f>IF(Output[[#This Row],[Contract Measures]]="","",'2 - Monitoring'!V17)</f>
        <v/>
      </c>
      <c r="AC15" t="str">
        <f>IF(Output[[#This Row],[Contract Measures]]="","",'2 - Monitoring'!W17)</f>
        <v/>
      </c>
      <c r="AD15" t="str">
        <f>IF(Output[[#This Row],[Contract Measures]]="","",'2 - Monitoring'!X17)</f>
        <v/>
      </c>
      <c r="AE15" t="str">
        <f>IF(Output[[#This Row],[Contract Measures]]="","",'2 - Monitoring'!Y17)</f>
        <v/>
      </c>
      <c r="AF15" t="str">
        <f>IF(Output[[#This Row],[Contract Measures]]="","",'2 - Monitoring'!Z17)</f>
        <v/>
      </c>
      <c r="AG15" t="str">
        <f>IF(Output[[#This Row],[Contract Measures]]="","",'2 - Monitoring'!AA17)</f>
        <v/>
      </c>
      <c r="AH15" t="str">
        <f>IF(Output[[#This Row],[Contract Measures]]="","",'2 - Monitoring'!AB17)</f>
        <v/>
      </c>
      <c r="AI15" t="str">
        <f>IF(Output[[#This Row],[Contract Measures]]="","",'2 - Monitoring'!AC17)</f>
        <v/>
      </c>
      <c r="AJ15" t="str">
        <f>IF(Output[[#This Row],[Contract Measures]]="","",'2 - Monitoring'!AD17)</f>
        <v/>
      </c>
      <c r="AK15" t="str">
        <f>IF(Output[[#This Row],[Contract Measures]]="","",'2 - Monitoring'!AE17)</f>
        <v/>
      </c>
      <c r="AL15" t="str">
        <f>IF(Output[[#This Row],[Contract Measures]]="","",'2 - Monitoring'!AF17)</f>
        <v/>
      </c>
      <c r="AM15" t="str">
        <f>IF(Output[[#This Row],[Contract Measures]]="","",'2 - Monitoring'!AG17)</f>
        <v/>
      </c>
      <c r="AN15" t="str">
        <f>IF(Output[[#This Row],[Contract Measures]]="","",'2 - Monitoring'!AH17)</f>
        <v/>
      </c>
      <c r="AO15" t="str">
        <f>IF(Output[[#This Row],[Contract Measures]]="","",'2 - Monitoring'!AI17)</f>
        <v/>
      </c>
      <c r="AP15" t="str">
        <f>IF(Output[[#This Row],[Contract Measures]]="","",'2 - Monitoring'!AJ17)</f>
        <v/>
      </c>
      <c r="AQ15" t="str">
        <f>IF(Output[[#This Row],[Contract Measures]]="","",'2 - Monitoring'!AK17)</f>
        <v/>
      </c>
      <c r="AR15" t="str">
        <f>IF(Output[[#This Row],[Contract Measures]]="","",'2 - Monitoring'!AL17)</f>
        <v/>
      </c>
      <c r="AS15" t="str">
        <f>IF(Output[[#This Row],[Contract Measures]]="","",'2 - Monitoring'!AM17)</f>
        <v/>
      </c>
    </row>
    <row r="16" spans="2:45">
      <c r="B16" t="str">
        <f>IF(Output[[#This Row],[Contract Measures]]="","",contract_name)</f>
        <v/>
      </c>
      <c r="C16" t="str">
        <f>IF(Output[[#This Row],[Contract Measures]]="","",contract_ref)</f>
        <v/>
      </c>
      <c r="D16" t="str">
        <f>IF(Output[[#This Row],[Contract Measures]]="","",contract_supplier)</f>
        <v/>
      </c>
      <c r="E16" t="str">
        <f>IF(Output[[#This Row],[Contract Measures]]="","",contract_value)</f>
        <v/>
      </c>
      <c r="F16" t="str">
        <f>IF(Output[[#This Row],[Contract Measures]]="","",reporting_frequency)</f>
        <v/>
      </c>
      <c r="G16" s="8" t="str">
        <f>IF(Output[[#This Row],[Contract Measures]]="","",reporting_start)</f>
        <v/>
      </c>
      <c r="H16" t="str">
        <f>IF(Output[[#This Row],[Contract Measures]]="","",reporting_type)</f>
        <v/>
      </c>
      <c r="I16" t="str">
        <f>IF('2 - Monitoring'!B18=0,"",'2 - Monitoring'!B18)</f>
        <v/>
      </c>
      <c r="J16" t="str">
        <f>'2 - Monitoring'!D18</f>
        <v/>
      </c>
      <c r="K16" t="str">
        <f>'2 - Monitoring'!E18</f>
        <v/>
      </c>
      <c r="L16" t="str">
        <f>'2 - Monitoring'!F18</f>
        <v/>
      </c>
      <c r="M16" s="19" t="str">
        <f>'2 - Monitoring'!G18</f>
        <v/>
      </c>
      <c r="N16" t="str">
        <f>IF(Output[[#This Row],[Contract Measures]]="","",'2 - Monitoring'!H18)</f>
        <v/>
      </c>
      <c r="O16" t="str">
        <f>IF(Output[[#This Row],[Contract Measures]]="","",'2 - Monitoring'!I18)</f>
        <v/>
      </c>
      <c r="P16" t="str">
        <f>IF(Output[[#This Row],[Contract Measures]]="","",'2 - Monitoring'!J18)</f>
        <v/>
      </c>
      <c r="Q16" t="str">
        <f>IF(Output[[#This Row],[Contract Measures]]="","",'2 - Monitoring'!K18)</f>
        <v/>
      </c>
      <c r="R16" t="str">
        <f>IF(Output[[#This Row],[Contract Measures]]="","",'2 - Monitoring'!L18)</f>
        <v/>
      </c>
      <c r="S16" t="str">
        <f>IF(Output[[#This Row],[Contract Measures]]="","",'2 - Monitoring'!M18)</f>
        <v/>
      </c>
      <c r="T16" t="str">
        <f>IF(Output[[#This Row],[Contract Measures]]="","",'2 - Monitoring'!N18)</f>
        <v/>
      </c>
      <c r="U16" t="str">
        <f>IF(Output[[#This Row],[Contract Measures]]="","",'2 - Monitoring'!O18)</f>
        <v/>
      </c>
      <c r="V16" t="str">
        <f>IF(Output[[#This Row],[Contract Measures]]="","",'2 - Monitoring'!P18)</f>
        <v/>
      </c>
      <c r="W16" t="str">
        <f>IF(Output[[#This Row],[Contract Measures]]="","",'2 - Monitoring'!Q18)</f>
        <v/>
      </c>
      <c r="X16" t="str">
        <f>IF(Output[[#This Row],[Contract Measures]]="","",'2 - Monitoring'!R18)</f>
        <v/>
      </c>
      <c r="Y16" t="str">
        <f>IF(Output[[#This Row],[Contract Measures]]="","",'2 - Monitoring'!S18)</f>
        <v/>
      </c>
      <c r="Z16" t="str">
        <f>IF(Output[[#This Row],[Contract Measures]]="","",'2 - Monitoring'!T18)</f>
        <v/>
      </c>
      <c r="AA16" t="str">
        <f>IF(Output[[#This Row],[Contract Measures]]="","",'2 - Monitoring'!U18)</f>
        <v/>
      </c>
      <c r="AB16" t="str">
        <f>IF(Output[[#This Row],[Contract Measures]]="","",'2 - Monitoring'!V18)</f>
        <v/>
      </c>
      <c r="AC16" t="str">
        <f>IF(Output[[#This Row],[Contract Measures]]="","",'2 - Monitoring'!W18)</f>
        <v/>
      </c>
      <c r="AD16" t="str">
        <f>IF(Output[[#This Row],[Contract Measures]]="","",'2 - Monitoring'!X18)</f>
        <v/>
      </c>
      <c r="AE16" t="str">
        <f>IF(Output[[#This Row],[Contract Measures]]="","",'2 - Monitoring'!Y18)</f>
        <v/>
      </c>
      <c r="AF16" t="str">
        <f>IF(Output[[#This Row],[Contract Measures]]="","",'2 - Monitoring'!Z18)</f>
        <v/>
      </c>
      <c r="AG16" t="str">
        <f>IF(Output[[#This Row],[Contract Measures]]="","",'2 - Monitoring'!AA18)</f>
        <v/>
      </c>
      <c r="AH16" t="str">
        <f>IF(Output[[#This Row],[Contract Measures]]="","",'2 - Monitoring'!AB18)</f>
        <v/>
      </c>
      <c r="AI16" t="str">
        <f>IF(Output[[#This Row],[Contract Measures]]="","",'2 - Monitoring'!AC18)</f>
        <v/>
      </c>
      <c r="AJ16" t="str">
        <f>IF(Output[[#This Row],[Contract Measures]]="","",'2 - Monitoring'!AD18)</f>
        <v/>
      </c>
      <c r="AK16" t="str">
        <f>IF(Output[[#This Row],[Contract Measures]]="","",'2 - Monitoring'!AE18)</f>
        <v/>
      </c>
      <c r="AL16" t="str">
        <f>IF(Output[[#This Row],[Contract Measures]]="","",'2 - Monitoring'!AF18)</f>
        <v/>
      </c>
      <c r="AM16" t="str">
        <f>IF(Output[[#This Row],[Contract Measures]]="","",'2 - Monitoring'!AG18)</f>
        <v/>
      </c>
      <c r="AN16" t="str">
        <f>IF(Output[[#This Row],[Contract Measures]]="","",'2 - Monitoring'!AH18)</f>
        <v/>
      </c>
      <c r="AO16" t="str">
        <f>IF(Output[[#This Row],[Contract Measures]]="","",'2 - Monitoring'!AI18)</f>
        <v/>
      </c>
      <c r="AP16" t="str">
        <f>IF(Output[[#This Row],[Contract Measures]]="","",'2 - Monitoring'!AJ18)</f>
        <v/>
      </c>
      <c r="AQ16" t="str">
        <f>IF(Output[[#This Row],[Contract Measures]]="","",'2 - Monitoring'!AK18)</f>
        <v/>
      </c>
      <c r="AR16" t="str">
        <f>IF(Output[[#This Row],[Contract Measures]]="","",'2 - Monitoring'!AL18)</f>
        <v/>
      </c>
      <c r="AS16" t="str">
        <f>IF(Output[[#This Row],[Contract Measures]]="","",'2 - Monitoring'!AM18)</f>
        <v/>
      </c>
    </row>
    <row r="17" spans="2:45">
      <c r="B17" t="str">
        <f>IF(Output[[#This Row],[Contract Measures]]="","",contract_name)</f>
        <v/>
      </c>
      <c r="C17" t="str">
        <f>IF(Output[[#This Row],[Contract Measures]]="","",contract_ref)</f>
        <v/>
      </c>
      <c r="D17" t="str">
        <f>IF(Output[[#This Row],[Contract Measures]]="","",contract_supplier)</f>
        <v/>
      </c>
      <c r="E17" t="str">
        <f>IF(Output[[#This Row],[Contract Measures]]="","",contract_value)</f>
        <v/>
      </c>
      <c r="F17" t="str">
        <f>IF(Output[[#This Row],[Contract Measures]]="","",reporting_frequency)</f>
        <v/>
      </c>
      <c r="G17" s="8" t="str">
        <f>IF(Output[[#This Row],[Contract Measures]]="","",reporting_start)</f>
        <v/>
      </c>
      <c r="H17" t="str">
        <f>IF(Output[[#This Row],[Contract Measures]]="","",reporting_type)</f>
        <v/>
      </c>
      <c r="I17" t="str">
        <f>IF('2 - Monitoring'!B19=0,"",'2 - Monitoring'!B19)</f>
        <v/>
      </c>
      <c r="J17" t="str">
        <f>'2 - Monitoring'!D19</f>
        <v/>
      </c>
      <c r="K17" t="str">
        <f>'2 - Monitoring'!E19</f>
        <v/>
      </c>
      <c r="L17" t="str">
        <f>'2 - Monitoring'!F19</f>
        <v/>
      </c>
      <c r="M17" s="19" t="str">
        <f>'2 - Monitoring'!G19</f>
        <v/>
      </c>
      <c r="N17" t="str">
        <f>IF(Output[[#This Row],[Contract Measures]]="","",'2 - Monitoring'!H19)</f>
        <v/>
      </c>
      <c r="O17" t="str">
        <f>IF(Output[[#This Row],[Contract Measures]]="","",'2 - Monitoring'!I19)</f>
        <v/>
      </c>
      <c r="P17" t="str">
        <f>IF(Output[[#This Row],[Contract Measures]]="","",'2 - Monitoring'!J19)</f>
        <v/>
      </c>
      <c r="Q17" t="str">
        <f>IF(Output[[#This Row],[Contract Measures]]="","",'2 - Monitoring'!K19)</f>
        <v/>
      </c>
      <c r="R17" t="str">
        <f>IF(Output[[#This Row],[Contract Measures]]="","",'2 - Monitoring'!L19)</f>
        <v/>
      </c>
      <c r="S17" t="str">
        <f>IF(Output[[#This Row],[Contract Measures]]="","",'2 - Monitoring'!M19)</f>
        <v/>
      </c>
      <c r="T17" t="str">
        <f>IF(Output[[#This Row],[Contract Measures]]="","",'2 - Monitoring'!N19)</f>
        <v/>
      </c>
      <c r="U17" t="str">
        <f>IF(Output[[#This Row],[Contract Measures]]="","",'2 - Monitoring'!O19)</f>
        <v/>
      </c>
      <c r="V17" t="str">
        <f>IF(Output[[#This Row],[Contract Measures]]="","",'2 - Monitoring'!P19)</f>
        <v/>
      </c>
      <c r="W17" t="str">
        <f>IF(Output[[#This Row],[Contract Measures]]="","",'2 - Monitoring'!Q19)</f>
        <v/>
      </c>
      <c r="X17" t="str">
        <f>IF(Output[[#This Row],[Contract Measures]]="","",'2 - Monitoring'!R19)</f>
        <v/>
      </c>
      <c r="Y17" t="str">
        <f>IF(Output[[#This Row],[Contract Measures]]="","",'2 - Monitoring'!S19)</f>
        <v/>
      </c>
      <c r="Z17" t="str">
        <f>IF(Output[[#This Row],[Contract Measures]]="","",'2 - Monitoring'!T19)</f>
        <v/>
      </c>
      <c r="AA17" t="str">
        <f>IF(Output[[#This Row],[Contract Measures]]="","",'2 - Monitoring'!U19)</f>
        <v/>
      </c>
      <c r="AB17" t="str">
        <f>IF(Output[[#This Row],[Contract Measures]]="","",'2 - Monitoring'!V19)</f>
        <v/>
      </c>
      <c r="AC17" t="str">
        <f>IF(Output[[#This Row],[Contract Measures]]="","",'2 - Monitoring'!W19)</f>
        <v/>
      </c>
      <c r="AD17" t="str">
        <f>IF(Output[[#This Row],[Contract Measures]]="","",'2 - Monitoring'!X19)</f>
        <v/>
      </c>
      <c r="AE17" t="str">
        <f>IF(Output[[#This Row],[Contract Measures]]="","",'2 - Monitoring'!Y19)</f>
        <v/>
      </c>
      <c r="AF17" t="str">
        <f>IF(Output[[#This Row],[Contract Measures]]="","",'2 - Monitoring'!Z19)</f>
        <v/>
      </c>
      <c r="AG17" t="str">
        <f>IF(Output[[#This Row],[Contract Measures]]="","",'2 - Monitoring'!AA19)</f>
        <v/>
      </c>
      <c r="AH17" t="str">
        <f>IF(Output[[#This Row],[Contract Measures]]="","",'2 - Monitoring'!AB19)</f>
        <v/>
      </c>
      <c r="AI17" t="str">
        <f>IF(Output[[#This Row],[Contract Measures]]="","",'2 - Monitoring'!AC19)</f>
        <v/>
      </c>
      <c r="AJ17" t="str">
        <f>IF(Output[[#This Row],[Contract Measures]]="","",'2 - Monitoring'!AD19)</f>
        <v/>
      </c>
      <c r="AK17" t="str">
        <f>IF(Output[[#This Row],[Contract Measures]]="","",'2 - Monitoring'!AE19)</f>
        <v/>
      </c>
      <c r="AL17" t="str">
        <f>IF(Output[[#This Row],[Contract Measures]]="","",'2 - Monitoring'!AF19)</f>
        <v/>
      </c>
      <c r="AM17" t="str">
        <f>IF(Output[[#This Row],[Contract Measures]]="","",'2 - Monitoring'!AG19)</f>
        <v/>
      </c>
      <c r="AN17" t="str">
        <f>IF(Output[[#This Row],[Contract Measures]]="","",'2 - Monitoring'!AH19)</f>
        <v/>
      </c>
      <c r="AO17" t="str">
        <f>IF(Output[[#This Row],[Contract Measures]]="","",'2 - Monitoring'!AI19)</f>
        <v/>
      </c>
      <c r="AP17" t="str">
        <f>IF(Output[[#This Row],[Contract Measures]]="","",'2 - Monitoring'!AJ19)</f>
        <v/>
      </c>
      <c r="AQ17" t="str">
        <f>IF(Output[[#This Row],[Contract Measures]]="","",'2 - Monitoring'!AK19)</f>
        <v/>
      </c>
      <c r="AR17" t="str">
        <f>IF(Output[[#This Row],[Contract Measures]]="","",'2 - Monitoring'!AL19)</f>
        <v/>
      </c>
      <c r="AS17" t="str">
        <f>IF(Output[[#This Row],[Contract Measures]]="","",'2 - Monitoring'!AM19)</f>
        <v/>
      </c>
    </row>
    <row r="18" spans="2:45">
      <c r="B18" t="str">
        <f>IF(Output[[#This Row],[Contract Measures]]="","",contract_name)</f>
        <v/>
      </c>
      <c r="C18" t="str">
        <f>IF(Output[[#This Row],[Contract Measures]]="","",contract_ref)</f>
        <v/>
      </c>
      <c r="D18" t="str">
        <f>IF(Output[[#This Row],[Contract Measures]]="","",contract_supplier)</f>
        <v/>
      </c>
      <c r="E18" t="str">
        <f>IF(Output[[#This Row],[Contract Measures]]="","",contract_value)</f>
        <v/>
      </c>
      <c r="F18" t="str">
        <f>IF(Output[[#This Row],[Contract Measures]]="","",reporting_frequency)</f>
        <v/>
      </c>
      <c r="G18" s="8" t="str">
        <f>IF(Output[[#This Row],[Contract Measures]]="","",reporting_start)</f>
        <v/>
      </c>
      <c r="H18" t="str">
        <f>IF(Output[[#This Row],[Contract Measures]]="","",reporting_type)</f>
        <v/>
      </c>
      <c r="I18" t="str">
        <f>IF('2 - Monitoring'!B20=0,"",'2 - Monitoring'!B20)</f>
        <v/>
      </c>
      <c r="J18" t="str">
        <f>'2 - Monitoring'!D20</f>
        <v/>
      </c>
      <c r="K18" t="str">
        <f>'2 - Monitoring'!E20</f>
        <v/>
      </c>
      <c r="L18" t="str">
        <f>'2 - Monitoring'!F20</f>
        <v/>
      </c>
      <c r="M18" s="19" t="str">
        <f>'2 - Monitoring'!G20</f>
        <v/>
      </c>
      <c r="N18" t="str">
        <f>IF(Output[[#This Row],[Contract Measures]]="","",'2 - Monitoring'!H20)</f>
        <v/>
      </c>
      <c r="O18" t="str">
        <f>IF(Output[[#This Row],[Contract Measures]]="","",'2 - Monitoring'!I20)</f>
        <v/>
      </c>
      <c r="P18" t="str">
        <f>IF(Output[[#This Row],[Contract Measures]]="","",'2 - Monitoring'!J20)</f>
        <v/>
      </c>
      <c r="Q18" t="str">
        <f>IF(Output[[#This Row],[Contract Measures]]="","",'2 - Monitoring'!K20)</f>
        <v/>
      </c>
      <c r="R18" t="str">
        <f>IF(Output[[#This Row],[Contract Measures]]="","",'2 - Monitoring'!L20)</f>
        <v/>
      </c>
      <c r="S18" t="str">
        <f>IF(Output[[#This Row],[Contract Measures]]="","",'2 - Monitoring'!M20)</f>
        <v/>
      </c>
      <c r="T18" t="str">
        <f>IF(Output[[#This Row],[Contract Measures]]="","",'2 - Monitoring'!N20)</f>
        <v/>
      </c>
      <c r="U18" t="str">
        <f>IF(Output[[#This Row],[Contract Measures]]="","",'2 - Monitoring'!O20)</f>
        <v/>
      </c>
      <c r="V18" t="str">
        <f>IF(Output[[#This Row],[Contract Measures]]="","",'2 - Monitoring'!P20)</f>
        <v/>
      </c>
      <c r="W18" t="str">
        <f>IF(Output[[#This Row],[Contract Measures]]="","",'2 - Monitoring'!Q20)</f>
        <v/>
      </c>
      <c r="X18" t="str">
        <f>IF(Output[[#This Row],[Contract Measures]]="","",'2 - Monitoring'!R20)</f>
        <v/>
      </c>
      <c r="Y18" t="str">
        <f>IF(Output[[#This Row],[Contract Measures]]="","",'2 - Monitoring'!S20)</f>
        <v/>
      </c>
      <c r="Z18" t="str">
        <f>IF(Output[[#This Row],[Contract Measures]]="","",'2 - Monitoring'!T20)</f>
        <v/>
      </c>
      <c r="AA18" t="str">
        <f>IF(Output[[#This Row],[Contract Measures]]="","",'2 - Monitoring'!U20)</f>
        <v/>
      </c>
      <c r="AB18" t="str">
        <f>IF(Output[[#This Row],[Contract Measures]]="","",'2 - Monitoring'!V20)</f>
        <v/>
      </c>
      <c r="AC18" t="str">
        <f>IF(Output[[#This Row],[Contract Measures]]="","",'2 - Monitoring'!W20)</f>
        <v/>
      </c>
      <c r="AD18" t="str">
        <f>IF(Output[[#This Row],[Contract Measures]]="","",'2 - Monitoring'!X20)</f>
        <v/>
      </c>
      <c r="AE18" t="str">
        <f>IF(Output[[#This Row],[Contract Measures]]="","",'2 - Monitoring'!Y20)</f>
        <v/>
      </c>
      <c r="AF18" t="str">
        <f>IF(Output[[#This Row],[Contract Measures]]="","",'2 - Monitoring'!Z20)</f>
        <v/>
      </c>
      <c r="AG18" t="str">
        <f>IF(Output[[#This Row],[Contract Measures]]="","",'2 - Monitoring'!AA20)</f>
        <v/>
      </c>
      <c r="AH18" t="str">
        <f>IF(Output[[#This Row],[Contract Measures]]="","",'2 - Monitoring'!AB20)</f>
        <v/>
      </c>
      <c r="AI18" t="str">
        <f>IF(Output[[#This Row],[Contract Measures]]="","",'2 - Monitoring'!AC20)</f>
        <v/>
      </c>
      <c r="AJ18" t="str">
        <f>IF(Output[[#This Row],[Contract Measures]]="","",'2 - Monitoring'!AD20)</f>
        <v/>
      </c>
      <c r="AK18" t="str">
        <f>IF(Output[[#This Row],[Contract Measures]]="","",'2 - Monitoring'!AE20)</f>
        <v/>
      </c>
      <c r="AL18" t="str">
        <f>IF(Output[[#This Row],[Contract Measures]]="","",'2 - Monitoring'!AF20)</f>
        <v/>
      </c>
      <c r="AM18" t="str">
        <f>IF(Output[[#This Row],[Contract Measures]]="","",'2 - Monitoring'!AG20)</f>
        <v/>
      </c>
      <c r="AN18" t="str">
        <f>IF(Output[[#This Row],[Contract Measures]]="","",'2 - Monitoring'!AH20)</f>
        <v/>
      </c>
      <c r="AO18" t="str">
        <f>IF(Output[[#This Row],[Contract Measures]]="","",'2 - Monitoring'!AI20)</f>
        <v/>
      </c>
      <c r="AP18" t="str">
        <f>IF(Output[[#This Row],[Contract Measures]]="","",'2 - Monitoring'!AJ20)</f>
        <v/>
      </c>
      <c r="AQ18" t="str">
        <f>IF(Output[[#This Row],[Contract Measures]]="","",'2 - Monitoring'!AK20)</f>
        <v/>
      </c>
      <c r="AR18" t="str">
        <f>IF(Output[[#This Row],[Contract Measures]]="","",'2 - Monitoring'!AL20)</f>
        <v/>
      </c>
      <c r="AS18" t="str">
        <f>IF(Output[[#This Row],[Contract Measures]]="","",'2 - Monitoring'!AM20)</f>
        <v/>
      </c>
    </row>
    <row r="19" spans="2:45">
      <c r="B19" t="str">
        <f>IF(Output[[#This Row],[Contract Measures]]="","",contract_name)</f>
        <v/>
      </c>
      <c r="C19" t="str">
        <f>IF(Output[[#This Row],[Contract Measures]]="","",contract_ref)</f>
        <v/>
      </c>
      <c r="D19" t="str">
        <f>IF(Output[[#This Row],[Contract Measures]]="","",contract_supplier)</f>
        <v/>
      </c>
      <c r="E19" t="str">
        <f>IF(Output[[#This Row],[Contract Measures]]="","",contract_value)</f>
        <v/>
      </c>
      <c r="F19" t="str">
        <f>IF(Output[[#This Row],[Contract Measures]]="","",reporting_frequency)</f>
        <v/>
      </c>
      <c r="G19" s="8" t="str">
        <f>IF(Output[[#This Row],[Contract Measures]]="","",reporting_start)</f>
        <v/>
      </c>
      <c r="H19" t="str">
        <f>IF(Output[[#This Row],[Contract Measures]]="","",reporting_type)</f>
        <v/>
      </c>
      <c r="I19" t="str">
        <f>IF('2 - Monitoring'!B21=0,"",'2 - Monitoring'!B21)</f>
        <v/>
      </c>
      <c r="J19" t="str">
        <f>'2 - Monitoring'!D21</f>
        <v/>
      </c>
      <c r="K19" t="str">
        <f>'2 - Monitoring'!E21</f>
        <v/>
      </c>
      <c r="L19" t="str">
        <f>'2 - Monitoring'!F21</f>
        <v/>
      </c>
      <c r="M19" s="19" t="str">
        <f>'2 - Monitoring'!G21</f>
        <v/>
      </c>
      <c r="N19" t="str">
        <f>IF(Output[[#This Row],[Contract Measures]]="","",'2 - Monitoring'!H21)</f>
        <v/>
      </c>
      <c r="O19" t="str">
        <f>IF(Output[[#This Row],[Contract Measures]]="","",'2 - Monitoring'!I21)</f>
        <v/>
      </c>
      <c r="P19" t="str">
        <f>IF(Output[[#This Row],[Contract Measures]]="","",'2 - Monitoring'!J21)</f>
        <v/>
      </c>
      <c r="Q19" t="str">
        <f>IF(Output[[#This Row],[Contract Measures]]="","",'2 - Monitoring'!K21)</f>
        <v/>
      </c>
      <c r="R19" t="str">
        <f>IF(Output[[#This Row],[Contract Measures]]="","",'2 - Monitoring'!L21)</f>
        <v/>
      </c>
      <c r="S19" t="str">
        <f>IF(Output[[#This Row],[Contract Measures]]="","",'2 - Monitoring'!M21)</f>
        <v/>
      </c>
      <c r="T19" t="str">
        <f>IF(Output[[#This Row],[Contract Measures]]="","",'2 - Monitoring'!N21)</f>
        <v/>
      </c>
      <c r="U19" t="str">
        <f>IF(Output[[#This Row],[Contract Measures]]="","",'2 - Monitoring'!O21)</f>
        <v/>
      </c>
      <c r="V19" t="str">
        <f>IF(Output[[#This Row],[Contract Measures]]="","",'2 - Monitoring'!P21)</f>
        <v/>
      </c>
      <c r="W19" t="str">
        <f>IF(Output[[#This Row],[Contract Measures]]="","",'2 - Monitoring'!Q21)</f>
        <v/>
      </c>
      <c r="X19" t="str">
        <f>IF(Output[[#This Row],[Contract Measures]]="","",'2 - Monitoring'!R21)</f>
        <v/>
      </c>
      <c r="Y19" t="str">
        <f>IF(Output[[#This Row],[Contract Measures]]="","",'2 - Monitoring'!S21)</f>
        <v/>
      </c>
      <c r="Z19" t="str">
        <f>IF(Output[[#This Row],[Contract Measures]]="","",'2 - Monitoring'!T21)</f>
        <v/>
      </c>
      <c r="AA19" t="str">
        <f>IF(Output[[#This Row],[Contract Measures]]="","",'2 - Monitoring'!U21)</f>
        <v/>
      </c>
      <c r="AB19" t="str">
        <f>IF(Output[[#This Row],[Contract Measures]]="","",'2 - Monitoring'!V21)</f>
        <v/>
      </c>
      <c r="AC19" t="str">
        <f>IF(Output[[#This Row],[Contract Measures]]="","",'2 - Monitoring'!W21)</f>
        <v/>
      </c>
      <c r="AD19" t="str">
        <f>IF(Output[[#This Row],[Contract Measures]]="","",'2 - Monitoring'!X21)</f>
        <v/>
      </c>
      <c r="AE19" t="str">
        <f>IF(Output[[#This Row],[Contract Measures]]="","",'2 - Monitoring'!Y21)</f>
        <v/>
      </c>
      <c r="AF19" t="str">
        <f>IF(Output[[#This Row],[Contract Measures]]="","",'2 - Monitoring'!Z21)</f>
        <v/>
      </c>
      <c r="AG19" t="str">
        <f>IF(Output[[#This Row],[Contract Measures]]="","",'2 - Monitoring'!AA21)</f>
        <v/>
      </c>
      <c r="AH19" t="str">
        <f>IF(Output[[#This Row],[Contract Measures]]="","",'2 - Monitoring'!AB21)</f>
        <v/>
      </c>
      <c r="AI19" t="str">
        <f>IF(Output[[#This Row],[Contract Measures]]="","",'2 - Monitoring'!AC21)</f>
        <v/>
      </c>
      <c r="AJ19" t="str">
        <f>IF(Output[[#This Row],[Contract Measures]]="","",'2 - Monitoring'!AD21)</f>
        <v/>
      </c>
      <c r="AK19" t="str">
        <f>IF(Output[[#This Row],[Contract Measures]]="","",'2 - Monitoring'!AE21)</f>
        <v/>
      </c>
      <c r="AL19" t="str">
        <f>IF(Output[[#This Row],[Contract Measures]]="","",'2 - Monitoring'!AF21)</f>
        <v/>
      </c>
      <c r="AM19" t="str">
        <f>IF(Output[[#This Row],[Contract Measures]]="","",'2 - Monitoring'!AG21)</f>
        <v/>
      </c>
      <c r="AN19" t="str">
        <f>IF(Output[[#This Row],[Contract Measures]]="","",'2 - Monitoring'!AH21)</f>
        <v/>
      </c>
      <c r="AO19" t="str">
        <f>IF(Output[[#This Row],[Contract Measures]]="","",'2 - Monitoring'!AI21)</f>
        <v/>
      </c>
      <c r="AP19" t="str">
        <f>IF(Output[[#This Row],[Contract Measures]]="","",'2 - Monitoring'!AJ21)</f>
        <v/>
      </c>
      <c r="AQ19" t="str">
        <f>IF(Output[[#This Row],[Contract Measures]]="","",'2 - Monitoring'!AK21)</f>
        <v/>
      </c>
      <c r="AR19" t="str">
        <f>IF(Output[[#This Row],[Contract Measures]]="","",'2 - Monitoring'!AL21)</f>
        <v/>
      </c>
      <c r="AS19" t="str">
        <f>IF(Output[[#This Row],[Contract Measures]]="","",'2 - Monitoring'!AM21)</f>
        <v/>
      </c>
    </row>
    <row r="20" spans="2:45">
      <c r="B20" t="str">
        <f>IF(Output[[#This Row],[Contract Measures]]="","",contract_name)</f>
        <v/>
      </c>
      <c r="C20" t="str">
        <f>IF(Output[[#This Row],[Contract Measures]]="","",contract_ref)</f>
        <v/>
      </c>
      <c r="D20" t="str">
        <f>IF(Output[[#This Row],[Contract Measures]]="","",contract_supplier)</f>
        <v/>
      </c>
      <c r="E20" t="str">
        <f>IF(Output[[#This Row],[Contract Measures]]="","",contract_value)</f>
        <v/>
      </c>
      <c r="F20" t="str">
        <f>IF(Output[[#This Row],[Contract Measures]]="","",reporting_frequency)</f>
        <v/>
      </c>
      <c r="G20" s="8" t="str">
        <f>IF(Output[[#This Row],[Contract Measures]]="","",reporting_start)</f>
        <v/>
      </c>
      <c r="H20" t="str">
        <f>IF(Output[[#This Row],[Contract Measures]]="","",reporting_type)</f>
        <v/>
      </c>
      <c r="I20" t="str">
        <f>IF('2 - Monitoring'!B22=0,"",'2 - Monitoring'!B22)</f>
        <v/>
      </c>
      <c r="J20" t="str">
        <f>'2 - Monitoring'!D22</f>
        <v/>
      </c>
      <c r="K20" t="str">
        <f>'2 - Monitoring'!E22</f>
        <v/>
      </c>
      <c r="L20" t="str">
        <f>'2 - Monitoring'!F22</f>
        <v/>
      </c>
      <c r="M20" s="19" t="str">
        <f>'2 - Monitoring'!G22</f>
        <v/>
      </c>
      <c r="N20" t="str">
        <f>IF(Output[[#This Row],[Contract Measures]]="","",'2 - Monitoring'!H22)</f>
        <v/>
      </c>
      <c r="O20" t="str">
        <f>IF(Output[[#This Row],[Contract Measures]]="","",'2 - Monitoring'!I22)</f>
        <v/>
      </c>
      <c r="P20" t="str">
        <f>IF(Output[[#This Row],[Contract Measures]]="","",'2 - Monitoring'!J22)</f>
        <v/>
      </c>
      <c r="Q20" t="str">
        <f>IF(Output[[#This Row],[Contract Measures]]="","",'2 - Monitoring'!K22)</f>
        <v/>
      </c>
      <c r="R20" t="str">
        <f>IF(Output[[#This Row],[Contract Measures]]="","",'2 - Monitoring'!L22)</f>
        <v/>
      </c>
      <c r="S20" t="str">
        <f>IF(Output[[#This Row],[Contract Measures]]="","",'2 - Monitoring'!M22)</f>
        <v/>
      </c>
      <c r="T20" t="str">
        <f>IF(Output[[#This Row],[Contract Measures]]="","",'2 - Monitoring'!N22)</f>
        <v/>
      </c>
      <c r="U20" t="str">
        <f>IF(Output[[#This Row],[Contract Measures]]="","",'2 - Monitoring'!O22)</f>
        <v/>
      </c>
      <c r="V20" t="str">
        <f>IF(Output[[#This Row],[Contract Measures]]="","",'2 - Monitoring'!P22)</f>
        <v/>
      </c>
      <c r="W20" t="str">
        <f>IF(Output[[#This Row],[Contract Measures]]="","",'2 - Monitoring'!Q22)</f>
        <v/>
      </c>
      <c r="X20" t="str">
        <f>IF(Output[[#This Row],[Contract Measures]]="","",'2 - Monitoring'!R22)</f>
        <v/>
      </c>
      <c r="Y20" t="str">
        <f>IF(Output[[#This Row],[Contract Measures]]="","",'2 - Monitoring'!S22)</f>
        <v/>
      </c>
      <c r="Z20" t="str">
        <f>IF(Output[[#This Row],[Contract Measures]]="","",'2 - Monitoring'!T22)</f>
        <v/>
      </c>
      <c r="AA20" t="str">
        <f>IF(Output[[#This Row],[Contract Measures]]="","",'2 - Monitoring'!U22)</f>
        <v/>
      </c>
      <c r="AB20" t="str">
        <f>IF(Output[[#This Row],[Contract Measures]]="","",'2 - Monitoring'!V22)</f>
        <v/>
      </c>
      <c r="AC20" t="str">
        <f>IF(Output[[#This Row],[Contract Measures]]="","",'2 - Monitoring'!W22)</f>
        <v/>
      </c>
      <c r="AD20" t="str">
        <f>IF(Output[[#This Row],[Contract Measures]]="","",'2 - Monitoring'!X22)</f>
        <v/>
      </c>
      <c r="AE20" t="str">
        <f>IF(Output[[#This Row],[Contract Measures]]="","",'2 - Monitoring'!Y22)</f>
        <v/>
      </c>
      <c r="AF20" t="str">
        <f>IF(Output[[#This Row],[Contract Measures]]="","",'2 - Monitoring'!Z22)</f>
        <v/>
      </c>
      <c r="AG20" t="str">
        <f>IF(Output[[#This Row],[Contract Measures]]="","",'2 - Monitoring'!AA22)</f>
        <v/>
      </c>
      <c r="AH20" t="str">
        <f>IF(Output[[#This Row],[Contract Measures]]="","",'2 - Monitoring'!AB22)</f>
        <v/>
      </c>
      <c r="AI20" t="str">
        <f>IF(Output[[#This Row],[Contract Measures]]="","",'2 - Monitoring'!AC22)</f>
        <v/>
      </c>
      <c r="AJ20" t="str">
        <f>IF(Output[[#This Row],[Contract Measures]]="","",'2 - Monitoring'!AD22)</f>
        <v/>
      </c>
      <c r="AK20" t="str">
        <f>IF(Output[[#This Row],[Contract Measures]]="","",'2 - Monitoring'!AE22)</f>
        <v/>
      </c>
      <c r="AL20" t="str">
        <f>IF(Output[[#This Row],[Contract Measures]]="","",'2 - Monitoring'!AF22)</f>
        <v/>
      </c>
      <c r="AM20" t="str">
        <f>IF(Output[[#This Row],[Contract Measures]]="","",'2 - Monitoring'!AG22)</f>
        <v/>
      </c>
      <c r="AN20" t="str">
        <f>IF(Output[[#This Row],[Contract Measures]]="","",'2 - Monitoring'!AH22)</f>
        <v/>
      </c>
      <c r="AO20" t="str">
        <f>IF(Output[[#This Row],[Contract Measures]]="","",'2 - Monitoring'!AI22)</f>
        <v/>
      </c>
      <c r="AP20" t="str">
        <f>IF(Output[[#This Row],[Contract Measures]]="","",'2 - Monitoring'!AJ22)</f>
        <v/>
      </c>
      <c r="AQ20" t="str">
        <f>IF(Output[[#This Row],[Contract Measures]]="","",'2 - Monitoring'!AK22)</f>
        <v/>
      </c>
      <c r="AR20" t="str">
        <f>IF(Output[[#This Row],[Contract Measures]]="","",'2 - Monitoring'!AL22)</f>
        <v/>
      </c>
      <c r="AS20" t="str">
        <f>IF(Output[[#This Row],[Contract Measures]]="","",'2 - Monitoring'!AM22)</f>
        <v/>
      </c>
    </row>
    <row r="21" spans="2:45">
      <c r="B21" t="str">
        <f>IF(Output[[#This Row],[Contract Measures]]="","",contract_name)</f>
        <v/>
      </c>
      <c r="C21" t="str">
        <f>IF(Output[[#This Row],[Contract Measures]]="","",contract_ref)</f>
        <v/>
      </c>
      <c r="D21" t="str">
        <f>IF(Output[[#This Row],[Contract Measures]]="","",contract_supplier)</f>
        <v/>
      </c>
      <c r="E21" t="str">
        <f>IF(Output[[#This Row],[Contract Measures]]="","",contract_value)</f>
        <v/>
      </c>
      <c r="F21" t="str">
        <f>IF(Output[[#This Row],[Contract Measures]]="","",reporting_frequency)</f>
        <v/>
      </c>
      <c r="G21" s="8" t="str">
        <f>IF(Output[[#This Row],[Contract Measures]]="","",reporting_start)</f>
        <v/>
      </c>
      <c r="H21" t="str">
        <f>IF(Output[[#This Row],[Contract Measures]]="","",reporting_type)</f>
        <v/>
      </c>
      <c r="I21" t="str">
        <f>IF('2 - Monitoring'!B23=0,"",'2 - Monitoring'!B23)</f>
        <v/>
      </c>
      <c r="J21" t="str">
        <f>'2 - Monitoring'!D23</f>
        <v/>
      </c>
      <c r="K21" t="str">
        <f>'2 - Monitoring'!E23</f>
        <v/>
      </c>
      <c r="L21" t="str">
        <f>'2 - Monitoring'!F23</f>
        <v/>
      </c>
      <c r="M21" s="19" t="str">
        <f>'2 - Monitoring'!G23</f>
        <v/>
      </c>
      <c r="N21" t="str">
        <f>IF(Output[[#This Row],[Contract Measures]]="","",'2 - Monitoring'!H23)</f>
        <v/>
      </c>
      <c r="O21" t="str">
        <f>IF(Output[[#This Row],[Contract Measures]]="","",'2 - Monitoring'!I23)</f>
        <v/>
      </c>
      <c r="P21" t="str">
        <f>IF(Output[[#This Row],[Contract Measures]]="","",'2 - Monitoring'!J23)</f>
        <v/>
      </c>
      <c r="Q21" t="str">
        <f>IF(Output[[#This Row],[Contract Measures]]="","",'2 - Monitoring'!K23)</f>
        <v/>
      </c>
      <c r="R21" t="str">
        <f>IF(Output[[#This Row],[Contract Measures]]="","",'2 - Monitoring'!L23)</f>
        <v/>
      </c>
      <c r="S21" t="str">
        <f>IF(Output[[#This Row],[Contract Measures]]="","",'2 - Monitoring'!M23)</f>
        <v/>
      </c>
      <c r="T21" t="str">
        <f>IF(Output[[#This Row],[Contract Measures]]="","",'2 - Monitoring'!N23)</f>
        <v/>
      </c>
      <c r="U21" t="str">
        <f>IF(Output[[#This Row],[Contract Measures]]="","",'2 - Monitoring'!O23)</f>
        <v/>
      </c>
      <c r="V21" t="str">
        <f>IF(Output[[#This Row],[Contract Measures]]="","",'2 - Monitoring'!P23)</f>
        <v/>
      </c>
      <c r="W21" t="str">
        <f>IF(Output[[#This Row],[Contract Measures]]="","",'2 - Monitoring'!Q23)</f>
        <v/>
      </c>
      <c r="X21" t="str">
        <f>IF(Output[[#This Row],[Contract Measures]]="","",'2 - Monitoring'!R23)</f>
        <v/>
      </c>
      <c r="Y21" t="str">
        <f>IF(Output[[#This Row],[Contract Measures]]="","",'2 - Monitoring'!S23)</f>
        <v/>
      </c>
      <c r="Z21" t="str">
        <f>IF(Output[[#This Row],[Contract Measures]]="","",'2 - Monitoring'!T23)</f>
        <v/>
      </c>
      <c r="AA21" t="str">
        <f>IF(Output[[#This Row],[Contract Measures]]="","",'2 - Monitoring'!U23)</f>
        <v/>
      </c>
      <c r="AB21" t="str">
        <f>IF(Output[[#This Row],[Contract Measures]]="","",'2 - Monitoring'!V23)</f>
        <v/>
      </c>
      <c r="AC21" t="str">
        <f>IF(Output[[#This Row],[Contract Measures]]="","",'2 - Monitoring'!W23)</f>
        <v/>
      </c>
      <c r="AD21" t="str">
        <f>IF(Output[[#This Row],[Contract Measures]]="","",'2 - Monitoring'!X23)</f>
        <v/>
      </c>
      <c r="AE21" t="str">
        <f>IF(Output[[#This Row],[Contract Measures]]="","",'2 - Monitoring'!Y23)</f>
        <v/>
      </c>
      <c r="AF21" t="str">
        <f>IF(Output[[#This Row],[Contract Measures]]="","",'2 - Monitoring'!Z23)</f>
        <v/>
      </c>
      <c r="AG21" t="str">
        <f>IF(Output[[#This Row],[Contract Measures]]="","",'2 - Monitoring'!AA23)</f>
        <v/>
      </c>
      <c r="AH21" t="str">
        <f>IF(Output[[#This Row],[Contract Measures]]="","",'2 - Monitoring'!AB23)</f>
        <v/>
      </c>
      <c r="AI21" t="str">
        <f>IF(Output[[#This Row],[Contract Measures]]="","",'2 - Monitoring'!AC23)</f>
        <v/>
      </c>
      <c r="AJ21" t="str">
        <f>IF(Output[[#This Row],[Contract Measures]]="","",'2 - Monitoring'!AD23)</f>
        <v/>
      </c>
      <c r="AK21" t="str">
        <f>IF(Output[[#This Row],[Contract Measures]]="","",'2 - Monitoring'!AE23)</f>
        <v/>
      </c>
      <c r="AL21" t="str">
        <f>IF(Output[[#This Row],[Contract Measures]]="","",'2 - Monitoring'!AF23)</f>
        <v/>
      </c>
      <c r="AM21" t="str">
        <f>IF(Output[[#This Row],[Contract Measures]]="","",'2 - Monitoring'!AG23)</f>
        <v/>
      </c>
      <c r="AN21" t="str">
        <f>IF(Output[[#This Row],[Contract Measures]]="","",'2 - Monitoring'!AH23)</f>
        <v/>
      </c>
      <c r="AO21" t="str">
        <f>IF(Output[[#This Row],[Contract Measures]]="","",'2 - Monitoring'!AI23)</f>
        <v/>
      </c>
      <c r="AP21" t="str">
        <f>IF(Output[[#This Row],[Contract Measures]]="","",'2 - Monitoring'!AJ23)</f>
        <v/>
      </c>
      <c r="AQ21" t="str">
        <f>IF(Output[[#This Row],[Contract Measures]]="","",'2 - Monitoring'!AK23)</f>
        <v/>
      </c>
      <c r="AR21" t="str">
        <f>IF(Output[[#This Row],[Contract Measures]]="","",'2 - Monitoring'!AL23)</f>
        <v/>
      </c>
      <c r="AS21" t="str">
        <f>IF(Output[[#This Row],[Contract Measures]]="","",'2 - Monitoring'!AM23)</f>
        <v/>
      </c>
    </row>
    <row r="22" spans="2:45">
      <c r="B22" t="str">
        <f>IF(Output[[#This Row],[Contract Measures]]="","",contract_name)</f>
        <v/>
      </c>
      <c r="C22" t="str">
        <f>IF(Output[[#This Row],[Contract Measures]]="","",contract_ref)</f>
        <v/>
      </c>
      <c r="D22" t="str">
        <f>IF(Output[[#This Row],[Contract Measures]]="","",contract_supplier)</f>
        <v/>
      </c>
      <c r="E22" t="str">
        <f>IF(Output[[#This Row],[Contract Measures]]="","",contract_value)</f>
        <v/>
      </c>
      <c r="F22" t="str">
        <f>IF(Output[[#This Row],[Contract Measures]]="","",reporting_frequency)</f>
        <v/>
      </c>
      <c r="G22" s="8" t="str">
        <f>IF(Output[[#This Row],[Contract Measures]]="","",reporting_start)</f>
        <v/>
      </c>
      <c r="H22" t="str">
        <f>IF(Output[[#This Row],[Contract Measures]]="","",reporting_type)</f>
        <v/>
      </c>
      <c r="I22" t="str">
        <f>IF('2 - Monitoring'!B24=0,"",'2 - Monitoring'!B24)</f>
        <v/>
      </c>
      <c r="J22" t="str">
        <f>'2 - Monitoring'!D24</f>
        <v/>
      </c>
      <c r="K22" t="str">
        <f>'2 - Monitoring'!E24</f>
        <v/>
      </c>
      <c r="L22" t="str">
        <f>'2 - Monitoring'!F24</f>
        <v/>
      </c>
      <c r="M22" s="19" t="str">
        <f>'2 - Monitoring'!G24</f>
        <v/>
      </c>
      <c r="N22" t="str">
        <f>IF(Output[[#This Row],[Contract Measures]]="","",'2 - Monitoring'!H24)</f>
        <v/>
      </c>
      <c r="O22" t="str">
        <f>IF(Output[[#This Row],[Contract Measures]]="","",'2 - Monitoring'!I24)</f>
        <v/>
      </c>
      <c r="P22" t="str">
        <f>IF(Output[[#This Row],[Contract Measures]]="","",'2 - Monitoring'!J24)</f>
        <v/>
      </c>
      <c r="Q22" t="str">
        <f>IF(Output[[#This Row],[Contract Measures]]="","",'2 - Monitoring'!K24)</f>
        <v/>
      </c>
      <c r="R22" t="str">
        <f>IF(Output[[#This Row],[Contract Measures]]="","",'2 - Monitoring'!L24)</f>
        <v/>
      </c>
      <c r="S22" t="str">
        <f>IF(Output[[#This Row],[Contract Measures]]="","",'2 - Monitoring'!M24)</f>
        <v/>
      </c>
      <c r="T22" t="str">
        <f>IF(Output[[#This Row],[Contract Measures]]="","",'2 - Monitoring'!N24)</f>
        <v/>
      </c>
      <c r="U22" t="str">
        <f>IF(Output[[#This Row],[Contract Measures]]="","",'2 - Monitoring'!O24)</f>
        <v/>
      </c>
      <c r="V22" t="str">
        <f>IF(Output[[#This Row],[Contract Measures]]="","",'2 - Monitoring'!P24)</f>
        <v/>
      </c>
      <c r="W22" t="str">
        <f>IF(Output[[#This Row],[Contract Measures]]="","",'2 - Monitoring'!Q24)</f>
        <v/>
      </c>
      <c r="X22" t="str">
        <f>IF(Output[[#This Row],[Contract Measures]]="","",'2 - Monitoring'!R24)</f>
        <v/>
      </c>
      <c r="Y22" t="str">
        <f>IF(Output[[#This Row],[Contract Measures]]="","",'2 - Monitoring'!S24)</f>
        <v/>
      </c>
      <c r="Z22" t="str">
        <f>IF(Output[[#This Row],[Contract Measures]]="","",'2 - Monitoring'!T24)</f>
        <v/>
      </c>
      <c r="AA22" t="str">
        <f>IF(Output[[#This Row],[Contract Measures]]="","",'2 - Monitoring'!U24)</f>
        <v/>
      </c>
      <c r="AB22" t="str">
        <f>IF(Output[[#This Row],[Contract Measures]]="","",'2 - Monitoring'!V24)</f>
        <v/>
      </c>
      <c r="AC22" t="str">
        <f>IF(Output[[#This Row],[Contract Measures]]="","",'2 - Monitoring'!W24)</f>
        <v/>
      </c>
      <c r="AD22" t="str">
        <f>IF(Output[[#This Row],[Contract Measures]]="","",'2 - Monitoring'!X24)</f>
        <v/>
      </c>
      <c r="AE22" t="str">
        <f>IF(Output[[#This Row],[Contract Measures]]="","",'2 - Monitoring'!Y24)</f>
        <v/>
      </c>
      <c r="AF22" t="str">
        <f>IF(Output[[#This Row],[Contract Measures]]="","",'2 - Monitoring'!Z24)</f>
        <v/>
      </c>
      <c r="AG22" t="str">
        <f>IF(Output[[#This Row],[Contract Measures]]="","",'2 - Monitoring'!AA24)</f>
        <v/>
      </c>
      <c r="AH22" t="str">
        <f>IF(Output[[#This Row],[Contract Measures]]="","",'2 - Monitoring'!AB24)</f>
        <v/>
      </c>
      <c r="AI22" t="str">
        <f>IF(Output[[#This Row],[Contract Measures]]="","",'2 - Monitoring'!AC24)</f>
        <v/>
      </c>
      <c r="AJ22" t="str">
        <f>IF(Output[[#This Row],[Contract Measures]]="","",'2 - Monitoring'!AD24)</f>
        <v/>
      </c>
      <c r="AK22" t="str">
        <f>IF(Output[[#This Row],[Contract Measures]]="","",'2 - Monitoring'!AE24)</f>
        <v/>
      </c>
      <c r="AL22" t="str">
        <f>IF(Output[[#This Row],[Contract Measures]]="","",'2 - Monitoring'!AF24)</f>
        <v/>
      </c>
      <c r="AM22" t="str">
        <f>IF(Output[[#This Row],[Contract Measures]]="","",'2 - Monitoring'!AG24)</f>
        <v/>
      </c>
      <c r="AN22" t="str">
        <f>IF(Output[[#This Row],[Contract Measures]]="","",'2 - Monitoring'!AH24)</f>
        <v/>
      </c>
      <c r="AO22" t="str">
        <f>IF(Output[[#This Row],[Contract Measures]]="","",'2 - Monitoring'!AI24)</f>
        <v/>
      </c>
      <c r="AP22" t="str">
        <f>IF(Output[[#This Row],[Contract Measures]]="","",'2 - Monitoring'!AJ24)</f>
        <v/>
      </c>
      <c r="AQ22" t="str">
        <f>IF(Output[[#This Row],[Contract Measures]]="","",'2 - Monitoring'!AK24)</f>
        <v/>
      </c>
      <c r="AR22" t="str">
        <f>IF(Output[[#This Row],[Contract Measures]]="","",'2 - Monitoring'!AL24)</f>
        <v/>
      </c>
      <c r="AS22" t="str">
        <f>IF(Output[[#This Row],[Contract Measures]]="","",'2 - Monitoring'!AM24)</f>
        <v/>
      </c>
    </row>
    <row r="23" spans="2:45">
      <c r="B23" t="str">
        <f>IF(Output[[#This Row],[Contract Measures]]="","",contract_name)</f>
        <v/>
      </c>
      <c r="C23" t="str">
        <f>IF(Output[[#This Row],[Contract Measures]]="","",contract_ref)</f>
        <v/>
      </c>
      <c r="D23" t="str">
        <f>IF(Output[[#This Row],[Contract Measures]]="","",contract_supplier)</f>
        <v/>
      </c>
      <c r="E23" t="str">
        <f>IF(Output[[#This Row],[Contract Measures]]="","",contract_value)</f>
        <v/>
      </c>
      <c r="F23" t="str">
        <f>IF(Output[[#This Row],[Contract Measures]]="","",reporting_frequency)</f>
        <v/>
      </c>
      <c r="G23" s="8" t="str">
        <f>IF(Output[[#This Row],[Contract Measures]]="","",reporting_start)</f>
        <v/>
      </c>
      <c r="H23" t="str">
        <f>IF(Output[[#This Row],[Contract Measures]]="","",reporting_type)</f>
        <v/>
      </c>
      <c r="I23" t="str">
        <f>IF('2 - Monitoring'!B25=0,"",'2 - Monitoring'!B25)</f>
        <v/>
      </c>
      <c r="J23" t="str">
        <f>'2 - Monitoring'!D25</f>
        <v/>
      </c>
      <c r="K23" t="str">
        <f>'2 - Monitoring'!E25</f>
        <v/>
      </c>
      <c r="L23" t="str">
        <f>'2 - Monitoring'!F25</f>
        <v/>
      </c>
      <c r="M23" s="19" t="str">
        <f>'2 - Monitoring'!G25</f>
        <v/>
      </c>
      <c r="N23" t="str">
        <f>IF(Output[[#This Row],[Contract Measures]]="","",'2 - Monitoring'!H25)</f>
        <v/>
      </c>
      <c r="O23" t="str">
        <f>IF(Output[[#This Row],[Contract Measures]]="","",'2 - Monitoring'!I25)</f>
        <v/>
      </c>
      <c r="P23" t="str">
        <f>IF(Output[[#This Row],[Contract Measures]]="","",'2 - Monitoring'!J25)</f>
        <v/>
      </c>
      <c r="Q23" t="str">
        <f>IF(Output[[#This Row],[Contract Measures]]="","",'2 - Monitoring'!K25)</f>
        <v/>
      </c>
      <c r="R23" t="str">
        <f>IF(Output[[#This Row],[Contract Measures]]="","",'2 - Monitoring'!L25)</f>
        <v/>
      </c>
      <c r="S23" t="str">
        <f>IF(Output[[#This Row],[Contract Measures]]="","",'2 - Monitoring'!M25)</f>
        <v/>
      </c>
      <c r="T23" t="str">
        <f>IF(Output[[#This Row],[Contract Measures]]="","",'2 - Monitoring'!N25)</f>
        <v/>
      </c>
      <c r="U23" t="str">
        <f>IF(Output[[#This Row],[Contract Measures]]="","",'2 - Monitoring'!O25)</f>
        <v/>
      </c>
      <c r="V23" t="str">
        <f>IF(Output[[#This Row],[Contract Measures]]="","",'2 - Monitoring'!P25)</f>
        <v/>
      </c>
      <c r="W23" t="str">
        <f>IF(Output[[#This Row],[Contract Measures]]="","",'2 - Monitoring'!Q25)</f>
        <v/>
      </c>
      <c r="X23" t="str">
        <f>IF(Output[[#This Row],[Contract Measures]]="","",'2 - Monitoring'!R25)</f>
        <v/>
      </c>
      <c r="Y23" t="str">
        <f>IF(Output[[#This Row],[Contract Measures]]="","",'2 - Monitoring'!S25)</f>
        <v/>
      </c>
      <c r="Z23" t="str">
        <f>IF(Output[[#This Row],[Contract Measures]]="","",'2 - Monitoring'!T25)</f>
        <v/>
      </c>
      <c r="AA23" t="str">
        <f>IF(Output[[#This Row],[Contract Measures]]="","",'2 - Monitoring'!U25)</f>
        <v/>
      </c>
      <c r="AB23" t="str">
        <f>IF(Output[[#This Row],[Contract Measures]]="","",'2 - Monitoring'!V25)</f>
        <v/>
      </c>
      <c r="AC23" t="str">
        <f>IF(Output[[#This Row],[Contract Measures]]="","",'2 - Monitoring'!W25)</f>
        <v/>
      </c>
      <c r="AD23" t="str">
        <f>IF(Output[[#This Row],[Contract Measures]]="","",'2 - Monitoring'!X25)</f>
        <v/>
      </c>
      <c r="AE23" t="str">
        <f>IF(Output[[#This Row],[Contract Measures]]="","",'2 - Monitoring'!Y25)</f>
        <v/>
      </c>
      <c r="AF23" t="str">
        <f>IF(Output[[#This Row],[Contract Measures]]="","",'2 - Monitoring'!Z25)</f>
        <v/>
      </c>
      <c r="AG23" t="str">
        <f>IF(Output[[#This Row],[Contract Measures]]="","",'2 - Monitoring'!AA25)</f>
        <v/>
      </c>
      <c r="AH23" t="str">
        <f>IF(Output[[#This Row],[Contract Measures]]="","",'2 - Monitoring'!AB25)</f>
        <v/>
      </c>
      <c r="AI23" t="str">
        <f>IF(Output[[#This Row],[Contract Measures]]="","",'2 - Monitoring'!AC25)</f>
        <v/>
      </c>
      <c r="AJ23" t="str">
        <f>IF(Output[[#This Row],[Contract Measures]]="","",'2 - Monitoring'!AD25)</f>
        <v/>
      </c>
      <c r="AK23" t="str">
        <f>IF(Output[[#This Row],[Contract Measures]]="","",'2 - Monitoring'!AE25)</f>
        <v/>
      </c>
      <c r="AL23" t="str">
        <f>IF(Output[[#This Row],[Contract Measures]]="","",'2 - Monitoring'!AF25)</f>
        <v/>
      </c>
      <c r="AM23" t="str">
        <f>IF(Output[[#This Row],[Contract Measures]]="","",'2 - Monitoring'!AG25)</f>
        <v/>
      </c>
      <c r="AN23" t="str">
        <f>IF(Output[[#This Row],[Contract Measures]]="","",'2 - Monitoring'!AH25)</f>
        <v/>
      </c>
      <c r="AO23" t="str">
        <f>IF(Output[[#This Row],[Contract Measures]]="","",'2 - Monitoring'!AI25)</f>
        <v/>
      </c>
      <c r="AP23" t="str">
        <f>IF(Output[[#This Row],[Contract Measures]]="","",'2 - Monitoring'!AJ25)</f>
        <v/>
      </c>
      <c r="AQ23" t="str">
        <f>IF(Output[[#This Row],[Contract Measures]]="","",'2 - Monitoring'!AK25)</f>
        <v/>
      </c>
      <c r="AR23" t="str">
        <f>IF(Output[[#This Row],[Contract Measures]]="","",'2 - Monitoring'!AL25)</f>
        <v/>
      </c>
      <c r="AS23" t="str">
        <f>IF(Output[[#This Row],[Contract Measures]]="","",'2 - Monitoring'!AM25)</f>
        <v/>
      </c>
    </row>
    <row r="24" spans="2:45">
      <c r="B24" t="str">
        <f>IF(Output[[#This Row],[Contract Measures]]="","",contract_name)</f>
        <v/>
      </c>
      <c r="C24" t="str">
        <f>IF(Output[[#This Row],[Contract Measures]]="","",contract_ref)</f>
        <v/>
      </c>
      <c r="D24" t="str">
        <f>IF(Output[[#This Row],[Contract Measures]]="","",contract_supplier)</f>
        <v/>
      </c>
      <c r="E24" t="str">
        <f>IF(Output[[#This Row],[Contract Measures]]="","",contract_value)</f>
        <v/>
      </c>
      <c r="F24" t="str">
        <f>IF(Output[[#This Row],[Contract Measures]]="","",reporting_frequency)</f>
        <v/>
      </c>
      <c r="G24" s="8" t="str">
        <f>IF(Output[[#This Row],[Contract Measures]]="","",reporting_start)</f>
        <v/>
      </c>
      <c r="H24" t="str">
        <f>IF(Output[[#This Row],[Contract Measures]]="","",reporting_type)</f>
        <v/>
      </c>
      <c r="I24" t="str">
        <f>IF('2 - Monitoring'!B26=0,"",'2 - Monitoring'!B26)</f>
        <v/>
      </c>
      <c r="J24" t="str">
        <f>'2 - Monitoring'!D26</f>
        <v/>
      </c>
      <c r="K24" t="str">
        <f>'2 - Monitoring'!E26</f>
        <v/>
      </c>
      <c r="L24" t="str">
        <f>'2 - Monitoring'!F26</f>
        <v/>
      </c>
      <c r="M24" s="19" t="str">
        <f>'2 - Monitoring'!G26</f>
        <v/>
      </c>
      <c r="N24" t="str">
        <f>IF(Output[[#This Row],[Contract Measures]]="","",'2 - Monitoring'!H26)</f>
        <v/>
      </c>
      <c r="O24" t="str">
        <f>IF(Output[[#This Row],[Contract Measures]]="","",'2 - Monitoring'!I26)</f>
        <v/>
      </c>
      <c r="P24" t="str">
        <f>IF(Output[[#This Row],[Contract Measures]]="","",'2 - Monitoring'!J26)</f>
        <v/>
      </c>
      <c r="Q24" t="str">
        <f>IF(Output[[#This Row],[Contract Measures]]="","",'2 - Monitoring'!K26)</f>
        <v/>
      </c>
      <c r="R24" t="str">
        <f>IF(Output[[#This Row],[Contract Measures]]="","",'2 - Monitoring'!L26)</f>
        <v/>
      </c>
      <c r="S24" t="str">
        <f>IF(Output[[#This Row],[Contract Measures]]="","",'2 - Monitoring'!M26)</f>
        <v/>
      </c>
      <c r="T24" t="str">
        <f>IF(Output[[#This Row],[Contract Measures]]="","",'2 - Monitoring'!N26)</f>
        <v/>
      </c>
      <c r="U24" t="str">
        <f>IF(Output[[#This Row],[Contract Measures]]="","",'2 - Monitoring'!O26)</f>
        <v/>
      </c>
      <c r="V24" t="str">
        <f>IF(Output[[#This Row],[Contract Measures]]="","",'2 - Monitoring'!P26)</f>
        <v/>
      </c>
      <c r="W24" t="str">
        <f>IF(Output[[#This Row],[Contract Measures]]="","",'2 - Monitoring'!Q26)</f>
        <v/>
      </c>
      <c r="X24" t="str">
        <f>IF(Output[[#This Row],[Contract Measures]]="","",'2 - Monitoring'!R26)</f>
        <v/>
      </c>
      <c r="Y24" t="str">
        <f>IF(Output[[#This Row],[Contract Measures]]="","",'2 - Monitoring'!S26)</f>
        <v/>
      </c>
      <c r="Z24" t="str">
        <f>IF(Output[[#This Row],[Contract Measures]]="","",'2 - Monitoring'!T26)</f>
        <v/>
      </c>
      <c r="AA24" t="str">
        <f>IF(Output[[#This Row],[Contract Measures]]="","",'2 - Monitoring'!U26)</f>
        <v/>
      </c>
      <c r="AB24" t="str">
        <f>IF(Output[[#This Row],[Contract Measures]]="","",'2 - Monitoring'!V26)</f>
        <v/>
      </c>
      <c r="AC24" t="str">
        <f>IF(Output[[#This Row],[Contract Measures]]="","",'2 - Monitoring'!W26)</f>
        <v/>
      </c>
      <c r="AD24" t="str">
        <f>IF(Output[[#This Row],[Contract Measures]]="","",'2 - Monitoring'!X26)</f>
        <v/>
      </c>
      <c r="AE24" t="str">
        <f>IF(Output[[#This Row],[Contract Measures]]="","",'2 - Monitoring'!Y26)</f>
        <v/>
      </c>
      <c r="AF24" t="str">
        <f>IF(Output[[#This Row],[Contract Measures]]="","",'2 - Monitoring'!Z26)</f>
        <v/>
      </c>
      <c r="AG24" t="str">
        <f>IF(Output[[#This Row],[Contract Measures]]="","",'2 - Monitoring'!AA26)</f>
        <v/>
      </c>
      <c r="AH24" t="str">
        <f>IF(Output[[#This Row],[Contract Measures]]="","",'2 - Monitoring'!AB26)</f>
        <v/>
      </c>
      <c r="AI24" t="str">
        <f>IF(Output[[#This Row],[Contract Measures]]="","",'2 - Monitoring'!AC26)</f>
        <v/>
      </c>
      <c r="AJ24" t="str">
        <f>IF(Output[[#This Row],[Contract Measures]]="","",'2 - Monitoring'!AD26)</f>
        <v/>
      </c>
      <c r="AK24" t="str">
        <f>IF(Output[[#This Row],[Contract Measures]]="","",'2 - Monitoring'!AE26)</f>
        <v/>
      </c>
      <c r="AL24" t="str">
        <f>IF(Output[[#This Row],[Contract Measures]]="","",'2 - Monitoring'!AF26)</f>
        <v/>
      </c>
      <c r="AM24" t="str">
        <f>IF(Output[[#This Row],[Contract Measures]]="","",'2 - Monitoring'!AG26)</f>
        <v/>
      </c>
      <c r="AN24" t="str">
        <f>IF(Output[[#This Row],[Contract Measures]]="","",'2 - Monitoring'!AH26)</f>
        <v/>
      </c>
      <c r="AO24" t="str">
        <f>IF(Output[[#This Row],[Contract Measures]]="","",'2 - Monitoring'!AI26)</f>
        <v/>
      </c>
      <c r="AP24" t="str">
        <f>IF(Output[[#This Row],[Contract Measures]]="","",'2 - Monitoring'!AJ26)</f>
        <v/>
      </c>
      <c r="AQ24" t="str">
        <f>IF(Output[[#This Row],[Contract Measures]]="","",'2 - Monitoring'!AK26)</f>
        <v/>
      </c>
      <c r="AR24" t="str">
        <f>IF(Output[[#This Row],[Contract Measures]]="","",'2 - Monitoring'!AL26)</f>
        <v/>
      </c>
      <c r="AS24" t="str">
        <f>IF(Output[[#This Row],[Contract Measures]]="","",'2 - Monitoring'!AM26)</f>
        <v/>
      </c>
    </row>
    <row r="25" spans="2:45">
      <c r="B25" t="str">
        <f>IF(Output[[#This Row],[Contract Measures]]="","",contract_name)</f>
        <v/>
      </c>
      <c r="C25" t="str">
        <f>IF(Output[[#This Row],[Contract Measures]]="","",contract_ref)</f>
        <v/>
      </c>
      <c r="D25" t="str">
        <f>IF(Output[[#This Row],[Contract Measures]]="","",contract_supplier)</f>
        <v/>
      </c>
      <c r="E25" t="str">
        <f>IF(Output[[#This Row],[Contract Measures]]="","",contract_value)</f>
        <v/>
      </c>
      <c r="F25" t="str">
        <f>IF(Output[[#This Row],[Contract Measures]]="","",reporting_frequency)</f>
        <v/>
      </c>
      <c r="G25" s="8" t="str">
        <f>IF(Output[[#This Row],[Contract Measures]]="","",reporting_start)</f>
        <v/>
      </c>
      <c r="H25" t="str">
        <f>IF(Output[[#This Row],[Contract Measures]]="","",reporting_type)</f>
        <v/>
      </c>
      <c r="I25" t="str">
        <f>IF('2 - Monitoring'!B27=0,"",'2 - Monitoring'!B27)</f>
        <v/>
      </c>
      <c r="J25" t="str">
        <f>'2 - Monitoring'!D27</f>
        <v/>
      </c>
      <c r="K25" t="str">
        <f>'2 - Monitoring'!E27</f>
        <v/>
      </c>
      <c r="L25" t="str">
        <f>'2 - Monitoring'!F27</f>
        <v/>
      </c>
      <c r="M25" s="19" t="str">
        <f>'2 - Monitoring'!G27</f>
        <v/>
      </c>
      <c r="N25" t="str">
        <f>IF(Output[[#This Row],[Contract Measures]]="","",'2 - Monitoring'!H27)</f>
        <v/>
      </c>
      <c r="O25" t="str">
        <f>IF(Output[[#This Row],[Contract Measures]]="","",'2 - Monitoring'!I27)</f>
        <v/>
      </c>
      <c r="P25" t="str">
        <f>IF(Output[[#This Row],[Contract Measures]]="","",'2 - Monitoring'!J27)</f>
        <v/>
      </c>
      <c r="Q25" t="str">
        <f>IF(Output[[#This Row],[Contract Measures]]="","",'2 - Monitoring'!K27)</f>
        <v/>
      </c>
      <c r="R25" t="str">
        <f>IF(Output[[#This Row],[Contract Measures]]="","",'2 - Monitoring'!L27)</f>
        <v/>
      </c>
      <c r="S25" t="str">
        <f>IF(Output[[#This Row],[Contract Measures]]="","",'2 - Monitoring'!M27)</f>
        <v/>
      </c>
      <c r="T25" t="str">
        <f>IF(Output[[#This Row],[Contract Measures]]="","",'2 - Monitoring'!N27)</f>
        <v/>
      </c>
      <c r="U25" t="str">
        <f>IF(Output[[#This Row],[Contract Measures]]="","",'2 - Monitoring'!O27)</f>
        <v/>
      </c>
      <c r="V25" t="str">
        <f>IF(Output[[#This Row],[Contract Measures]]="","",'2 - Monitoring'!P27)</f>
        <v/>
      </c>
      <c r="W25" t="str">
        <f>IF(Output[[#This Row],[Contract Measures]]="","",'2 - Monitoring'!Q27)</f>
        <v/>
      </c>
      <c r="X25" t="str">
        <f>IF(Output[[#This Row],[Contract Measures]]="","",'2 - Monitoring'!R27)</f>
        <v/>
      </c>
      <c r="Y25" t="str">
        <f>IF(Output[[#This Row],[Contract Measures]]="","",'2 - Monitoring'!S27)</f>
        <v/>
      </c>
      <c r="Z25" t="str">
        <f>IF(Output[[#This Row],[Contract Measures]]="","",'2 - Monitoring'!T27)</f>
        <v/>
      </c>
      <c r="AA25" t="str">
        <f>IF(Output[[#This Row],[Contract Measures]]="","",'2 - Monitoring'!U27)</f>
        <v/>
      </c>
      <c r="AB25" t="str">
        <f>IF(Output[[#This Row],[Contract Measures]]="","",'2 - Monitoring'!V27)</f>
        <v/>
      </c>
      <c r="AC25" t="str">
        <f>IF(Output[[#This Row],[Contract Measures]]="","",'2 - Monitoring'!W27)</f>
        <v/>
      </c>
      <c r="AD25" t="str">
        <f>IF(Output[[#This Row],[Contract Measures]]="","",'2 - Monitoring'!X27)</f>
        <v/>
      </c>
      <c r="AE25" t="str">
        <f>IF(Output[[#This Row],[Contract Measures]]="","",'2 - Monitoring'!Y27)</f>
        <v/>
      </c>
      <c r="AF25" t="str">
        <f>IF(Output[[#This Row],[Contract Measures]]="","",'2 - Monitoring'!Z27)</f>
        <v/>
      </c>
      <c r="AG25" t="str">
        <f>IF(Output[[#This Row],[Contract Measures]]="","",'2 - Monitoring'!AA27)</f>
        <v/>
      </c>
      <c r="AH25" t="str">
        <f>IF(Output[[#This Row],[Contract Measures]]="","",'2 - Monitoring'!AB27)</f>
        <v/>
      </c>
      <c r="AI25" t="str">
        <f>IF(Output[[#This Row],[Contract Measures]]="","",'2 - Monitoring'!AC27)</f>
        <v/>
      </c>
      <c r="AJ25" t="str">
        <f>IF(Output[[#This Row],[Contract Measures]]="","",'2 - Monitoring'!AD27)</f>
        <v/>
      </c>
      <c r="AK25" t="str">
        <f>IF(Output[[#This Row],[Contract Measures]]="","",'2 - Monitoring'!AE27)</f>
        <v/>
      </c>
      <c r="AL25" t="str">
        <f>IF(Output[[#This Row],[Contract Measures]]="","",'2 - Monitoring'!AF27)</f>
        <v/>
      </c>
      <c r="AM25" t="str">
        <f>IF(Output[[#This Row],[Contract Measures]]="","",'2 - Monitoring'!AG27)</f>
        <v/>
      </c>
      <c r="AN25" t="str">
        <f>IF(Output[[#This Row],[Contract Measures]]="","",'2 - Monitoring'!AH27)</f>
        <v/>
      </c>
      <c r="AO25" t="str">
        <f>IF(Output[[#This Row],[Contract Measures]]="","",'2 - Monitoring'!AI27)</f>
        <v/>
      </c>
      <c r="AP25" t="str">
        <f>IF(Output[[#This Row],[Contract Measures]]="","",'2 - Monitoring'!AJ27)</f>
        <v/>
      </c>
      <c r="AQ25" t="str">
        <f>IF(Output[[#This Row],[Contract Measures]]="","",'2 - Monitoring'!AK27)</f>
        <v/>
      </c>
      <c r="AR25" t="str">
        <f>IF(Output[[#This Row],[Contract Measures]]="","",'2 - Monitoring'!AL27)</f>
        <v/>
      </c>
      <c r="AS25" t="str">
        <f>IF(Output[[#This Row],[Contract Measures]]="","",'2 - Monitoring'!AM27)</f>
        <v/>
      </c>
    </row>
    <row r="26" spans="2:45">
      <c r="B26" t="str">
        <f>IF(Output[[#This Row],[Contract Measures]]="","",contract_name)</f>
        <v/>
      </c>
      <c r="C26" t="str">
        <f>IF(Output[[#This Row],[Contract Measures]]="","",contract_ref)</f>
        <v/>
      </c>
      <c r="D26" t="str">
        <f>IF(Output[[#This Row],[Contract Measures]]="","",contract_supplier)</f>
        <v/>
      </c>
      <c r="E26" t="str">
        <f>IF(Output[[#This Row],[Contract Measures]]="","",contract_value)</f>
        <v/>
      </c>
      <c r="F26" t="str">
        <f>IF(Output[[#This Row],[Contract Measures]]="","",reporting_frequency)</f>
        <v/>
      </c>
      <c r="G26" s="8" t="str">
        <f>IF(Output[[#This Row],[Contract Measures]]="","",reporting_start)</f>
        <v/>
      </c>
      <c r="H26" t="str">
        <f>IF(Output[[#This Row],[Contract Measures]]="","",reporting_type)</f>
        <v/>
      </c>
      <c r="I26" t="str">
        <f>IF('2 - Monitoring'!B28=0,"",'2 - Monitoring'!B28)</f>
        <v/>
      </c>
      <c r="J26" t="str">
        <f>'2 - Monitoring'!D28</f>
        <v/>
      </c>
      <c r="K26" t="str">
        <f>'2 - Monitoring'!E28</f>
        <v/>
      </c>
      <c r="L26" t="str">
        <f>'2 - Monitoring'!F28</f>
        <v/>
      </c>
      <c r="M26" s="19" t="str">
        <f>'2 - Monitoring'!G28</f>
        <v/>
      </c>
      <c r="N26" t="str">
        <f>IF(Output[[#This Row],[Contract Measures]]="","",'2 - Monitoring'!H28)</f>
        <v/>
      </c>
      <c r="O26" t="str">
        <f>IF(Output[[#This Row],[Contract Measures]]="","",'2 - Monitoring'!I28)</f>
        <v/>
      </c>
      <c r="P26" t="str">
        <f>IF(Output[[#This Row],[Contract Measures]]="","",'2 - Monitoring'!J28)</f>
        <v/>
      </c>
      <c r="Q26" t="str">
        <f>IF(Output[[#This Row],[Contract Measures]]="","",'2 - Monitoring'!K28)</f>
        <v/>
      </c>
      <c r="R26" t="str">
        <f>IF(Output[[#This Row],[Contract Measures]]="","",'2 - Monitoring'!L28)</f>
        <v/>
      </c>
      <c r="S26" t="str">
        <f>IF(Output[[#This Row],[Contract Measures]]="","",'2 - Monitoring'!M28)</f>
        <v/>
      </c>
      <c r="T26" t="str">
        <f>IF(Output[[#This Row],[Contract Measures]]="","",'2 - Monitoring'!N28)</f>
        <v/>
      </c>
      <c r="U26" t="str">
        <f>IF(Output[[#This Row],[Contract Measures]]="","",'2 - Monitoring'!O28)</f>
        <v/>
      </c>
      <c r="V26" t="str">
        <f>IF(Output[[#This Row],[Contract Measures]]="","",'2 - Monitoring'!P28)</f>
        <v/>
      </c>
      <c r="W26" t="str">
        <f>IF(Output[[#This Row],[Contract Measures]]="","",'2 - Monitoring'!Q28)</f>
        <v/>
      </c>
      <c r="X26" t="str">
        <f>IF(Output[[#This Row],[Contract Measures]]="","",'2 - Monitoring'!R28)</f>
        <v/>
      </c>
      <c r="Y26" t="str">
        <f>IF(Output[[#This Row],[Contract Measures]]="","",'2 - Monitoring'!S28)</f>
        <v/>
      </c>
      <c r="Z26" t="str">
        <f>IF(Output[[#This Row],[Contract Measures]]="","",'2 - Monitoring'!T28)</f>
        <v/>
      </c>
      <c r="AA26" t="str">
        <f>IF(Output[[#This Row],[Contract Measures]]="","",'2 - Monitoring'!U28)</f>
        <v/>
      </c>
      <c r="AB26" t="str">
        <f>IF(Output[[#This Row],[Contract Measures]]="","",'2 - Monitoring'!V28)</f>
        <v/>
      </c>
      <c r="AC26" t="str">
        <f>IF(Output[[#This Row],[Contract Measures]]="","",'2 - Monitoring'!W28)</f>
        <v/>
      </c>
      <c r="AD26" t="str">
        <f>IF(Output[[#This Row],[Contract Measures]]="","",'2 - Monitoring'!X28)</f>
        <v/>
      </c>
      <c r="AE26" t="str">
        <f>IF(Output[[#This Row],[Contract Measures]]="","",'2 - Monitoring'!Y28)</f>
        <v/>
      </c>
      <c r="AF26" t="str">
        <f>IF(Output[[#This Row],[Contract Measures]]="","",'2 - Monitoring'!Z28)</f>
        <v/>
      </c>
      <c r="AG26" t="str">
        <f>IF(Output[[#This Row],[Contract Measures]]="","",'2 - Monitoring'!AA28)</f>
        <v/>
      </c>
      <c r="AH26" t="str">
        <f>IF(Output[[#This Row],[Contract Measures]]="","",'2 - Monitoring'!AB28)</f>
        <v/>
      </c>
      <c r="AI26" t="str">
        <f>IF(Output[[#This Row],[Contract Measures]]="","",'2 - Monitoring'!AC28)</f>
        <v/>
      </c>
      <c r="AJ26" t="str">
        <f>IF(Output[[#This Row],[Contract Measures]]="","",'2 - Monitoring'!AD28)</f>
        <v/>
      </c>
      <c r="AK26" t="str">
        <f>IF(Output[[#This Row],[Contract Measures]]="","",'2 - Monitoring'!AE28)</f>
        <v/>
      </c>
      <c r="AL26" t="str">
        <f>IF(Output[[#This Row],[Contract Measures]]="","",'2 - Monitoring'!AF28)</f>
        <v/>
      </c>
      <c r="AM26" t="str">
        <f>IF(Output[[#This Row],[Contract Measures]]="","",'2 - Monitoring'!AG28)</f>
        <v/>
      </c>
      <c r="AN26" t="str">
        <f>IF(Output[[#This Row],[Contract Measures]]="","",'2 - Monitoring'!AH28)</f>
        <v/>
      </c>
      <c r="AO26" t="str">
        <f>IF(Output[[#This Row],[Contract Measures]]="","",'2 - Monitoring'!AI28)</f>
        <v/>
      </c>
      <c r="AP26" t="str">
        <f>IF(Output[[#This Row],[Contract Measures]]="","",'2 - Monitoring'!AJ28)</f>
        <v/>
      </c>
      <c r="AQ26" t="str">
        <f>IF(Output[[#This Row],[Contract Measures]]="","",'2 - Monitoring'!AK28)</f>
        <v/>
      </c>
      <c r="AR26" t="str">
        <f>IF(Output[[#This Row],[Contract Measures]]="","",'2 - Monitoring'!AL28)</f>
        <v/>
      </c>
      <c r="AS26" t="str">
        <f>IF(Output[[#This Row],[Contract Measures]]="","",'2 - Monitoring'!AM28)</f>
        <v/>
      </c>
    </row>
    <row r="27" spans="2:45">
      <c r="B27" t="str">
        <f>IF(Output[[#This Row],[Contract Measures]]="","",contract_name)</f>
        <v/>
      </c>
      <c r="C27" t="str">
        <f>IF(Output[[#This Row],[Contract Measures]]="","",contract_ref)</f>
        <v/>
      </c>
      <c r="D27" t="str">
        <f>IF(Output[[#This Row],[Contract Measures]]="","",contract_supplier)</f>
        <v/>
      </c>
      <c r="E27" t="str">
        <f>IF(Output[[#This Row],[Contract Measures]]="","",contract_value)</f>
        <v/>
      </c>
      <c r="F27" t="str">
        <f>IF(Output[[#This Row],[Contract Measures]]="","",reporting_frequency)</f>
        <v/>
      </c>
      <c r="G27" s="8" t="str">
        <f>IF(Output[[#This Row],[Contract Measures]]="","",reporting_start)</f>
        <v/>
      </c>
      <c r="H27" t="str">
        <f>IF(Output[[#This Row],[Contract Measures]]="","",reporting_type)</f>
        <v/>
      </c>
      <c r="I27" t="str">
        <f>IF('2 - Monitoring'!B29=0,"",'2 - Monitoring'!B29)</f>
        <v/>
      </c>
      <c r="J27" t="str">
        <f>'2 - Monitoring'!D29</f>
        <v/>
      </c>
      <c r="K27" t="str">
        <f>'2 - Monitoring'!E29</f>
        <v/>
      </c>
      <c r="L27" t="str">
        <f>'2 - Monitoring'!F29</f>
        <v/>
      </c>
      <c r="M27" s="19" t="str">
        <f>'2 - Monitoring'!G29</f>
        <v/>
      </c>
      <c r="N27" t="str">
        <f>IF(Output[[#This Row],[Contract Measures]]="","",'2 - Monitoring'!H29)</f>
        <v/>
      </c>
      <c r="O27" t="str">
        <f>IF(Output[[#This Row],[Contract Measures]]="","",'2 - Monitoring'!I29)</f>
        <v/>
      </c>
      <c r="P27" t="str">
        <f>IF(Output[[#This Row],[Contract Measures]]="","",'2 - Monitoring'!J29)</f>
        <v/>
      </c>
      <c r="Q27" t="str">
        <f>IF(Output[[#This Row],[Contract Measures]]="","",'2 - Monitoring'!K29)</f>
        <v/>
      </c>
      <c r="R27" t="str">
        <f>IF(Output[[#This Row],[Contract Measures]]="","",'2 - Monitoring'!L29)</f>
        <v/>
      </c>
      <c r="S27" t="str">
        <f>IF(Output[[#This Row],[Contract Measures]]="","",'2 - Monitoring'!M29)</f>
        <v/>
      </c>
      <c r="T27" t="str">
        <f>IF(Output[[#This Row],[Contract Measures]]="","",'2 - Monitoring'!N29)</f>
        <v/>
      </c>
      <c r="U27" t="str">
        <f>IF(Output[[#This Row],[Contract Measures]]="","",'2 - Monitoring'!O29)</f>
        <v/>
      </c>
      <c r="V27" t="str">
        <f>IF(Output[[#This Row],[Contract Measures]]="","",'2 - Monitoring'!P29)</f>
        <v/>
      </c>
      <c r="W27" t="str">
        <f>IF(Output[[#This Row],[Contract Measures]]="","",'2 - Monitoring'!Q29)</f>
        <v/>
      </c>
      <c r="X27" t="str">
        <f>IF(Output[[#This Row],[Contract Measures]]="","",'2 - Monitoring'!R29)</f>
        <v/>
      </c>
      <c r="Y27" t="str">
        <f>IF(Output[[#This Row],[Contract Measures]]="","",'2 - Monitoring'!S29)</f>
        <v/>
      </c>
      <c r="Z27" t="str">
        <f>IF(Output[[#This Row],[Contract Measures]]="","",'2 - Monitoring'!T29)</f>
        <v/>
      </c>
      <c r="AA27" t="str">
        <f>IF(Output[[#This Row],[Contract Measures]]="","",'2 - Monitoring'!U29)</f>
        <v/>
      </c>
      <c r="AB27" t="str">
        <f>IF(Output[[#This Row],[Contract Measures]]="","",'2 - Monitoring'!V29)</f>
        <v/>
      </c>
      <c r="AC27" t="str">
        <f>IF(Output[[#This Row],[Contract Measures]]="","",'2 - Monitoring'!W29)</f>
        <v/>
      </c>
      <c r="AD27" t="str">
        <f>IF(Output[[#This Row],[Contract Measures]]="","",'2 - Monitoring'!X29)</f>
        <v/>
      </c>
      <c r="AE27" t="str">
        <f>IF(Output[[#This Row],[Contract Measures]]="","",'2 - Monitoring'!Y29)</f>
        <v/>
      </c>
      <c r="AF27" t="str">
        <f>IF(Output[[#This Row],[Contract Measures]]="","",'2 - Monitoring'!Z29)</f>
        <v/>
      </c>
      <c r="AG27" t="str">
        <f>IF(Output[[#This Row],[Contract Measures]]="","",'2 - Monitoring'!AA29)</f>
        <v/>
      </c>
      <c r="AH27" t="str">
        <f>IF(Output[[#This Row],[Contract Measures]]="","",'2 - Monitoring'!AB29)</f>
        <v/>
      </c>
      <c r="AI27" t="str">
        <f>IF(Output[[#This Row],[Contract Measures]]="","",'2 - Monitoring'!AC29)</f>
        <v/>
      </c>
      <c r="AJ27" t="str">
        <f>IF(Output[[#This Row],[Contract Measures]]="","",'2 - Monitoring'!AD29)</f>
        <v/>
      </c>
      <c r="AK27" t="str">
        <f>IF(Output[[#This Row],[Contract Measures]]="","",'2 - Monitoring'!AE29)</f>
        <v/>
      </c>
      <c r="AL27" t="str">
        <f>IF(Output[[#This Row],[Contract Measures]]="","",'2 - Monitoring'!AF29)</f>
        <v/>
      </c>
      <c r="AM27" t="str">
        <f>IF(Output[[#This Row],[Contract Measures]]="","",'2 - Monitoring'!AG29)</f>
        <v/>
      </c>
      <c r="AN27" t="str">
        <f>IF(Output[[#This Row],[Contract Measures]]="","",'2 - Monitoring'!AH29)</f>
        <v/>
      </c>
      <c r="AO27" t="str">
        <f>IF(Output[[#This Row],[Contract Measures]]="","",'2 - Monitoring'!AI29)</f>
        <v/>
      </c>
      <c r="AP27" t="str">
        <f>IF(Output[[#This Row],[Contract Measures]]="","",'2 - Monitoring'!AJ29)</f>
        <v/>
      </c>
      <c r="AQ27" t="str">
        <f>IF(Output[[#This Row],[Contract Measures]]="","",'2 - Monitoring'!AK29)</f>
        <v/>
      </c>
      <c r="AR27" t="str">
        <f>IF(Output[[#This Row],[Contract Measures]]="","",'2 - Monitoring'!AL29)</f>
        <v/>
      </c>
      <c r="AS27" t="str">
        <f>IF(Output[[#This Row],[Contract Measures]]="","",'2 - Monitoring'!AM29)</f>
        <v/>
      </c>
    </row>
    <row r="28" spans="2:45">
      <c r="B28" t="str">
        <f>IF(Output[[#This Row],[Contract Measures]]="","",contract_name)</f>
        <v/>
      </c>
      <c r="C28" t="str">
        <f>IF(Output[[#This Row],[Contract Measures]]="","",contract_ref)</f>
        <v/>
      </c>
      <c r="D28" t="str">
        <f>IF(Output[[#This Row],[Contract Measures]]="","",contract_supplier)</f>
        <v/>
      </c>
      <c r="E28" t="str">
        <f>IF(Output[[#This Row],[Contract Measures]]="","",contract_value)</f>
        <v/>
      </c>
      <c r="F28" t="str">
        <f>IF(Output[[#This Row],[Contract Measures]]="","",reporting_frequency)</f>
        <v/>
      </c>
      <c r="G28" s="8" t="str">
        <f>IF(Output[[#This Row],[Contract Measures]]="","",reporting_start)</f>
        <v/>
      </c>
      <c r="H28" t="str">
        <f>IF(Output[[#This Row],[Contract Measures]]="","",reporting_type)</f>
        <v/>
      </c>
      <c r="I28" t="str">
        <f>IF('2 - Monitoring'!B30=0,"",'2 - Monitoring'!B30)</f>
        <v/>
      </c>
      <c r="J28" t="str">
        <f>'2 - Monitoring'!D30</f>
        <v/>
      </c>
      <c r="K28" t="str">
        <f>'2 - Monitoring'!E30</f>
        <v/>
      </c>
      <c r="L28" t="str">
        <f>'2 - Monitoring'!F30</f>
        <v/>
      </c>
      <c r="M28" s="19" t="str">
        <f>'2 - Monitoring'!G30</f>
        <v/>
      </c>
      <c r="N28" t="str">
        <f>IF(Output[[#This Row],[Contract Measures]]="","",'2 - Monitoring'!H30)</f>
        <v/>
      </c>
      <c r="O28" t="str">
        <f>IF(Output[[#This Row],[Contract Measures]]="","",'2 - Monitoring'!I30)</f>
        <v/>
      </c>
      <c r="P28" t="str">
        <f>IF(Output[[#This Row],[Contract Measures]]="","",'2 - Monitoring'!J30)</f>
        <v/>
      </c>
      <c r="Q28" t="str">
        <f>IF(Output[[#This Row],[Contract Measures]]="","",'2 - Monitoring'!K30)</f>
        <v/>
      </c>
      <c r="R28" t="str">
        <f>IF(Output[[#This Row],[Contract Measures]]="","",'2 - Monitoring'!L30)</f>
        <v/>
      </c>
      <c r="S28" t="str">
        <f>IF(Output[[#This Row],[Contract Measures]]="","",'2 - Monitoring'!M30)</f>
        <v/>
      </c>
      <c r="T28" t="str">
        <f>IF(Output[[#This Row],[Contract Measures]]="","",'2 - Monitoring'!N30)</f>
        <v/>
      </c>
      <c r="U28" t="str">
        <f>IF(Output[[#This Row],[Contract Measures]]="","",'2 - Monitoring'!O30)</f>
        <v/>
      </c>
      <c r="V28" t="str">
        <f>IF(Output[[#This Row],[Contract Measures]]="","",'2 - Monitoring'!P30)</f>
        <v/>
      </c>
      <c r="W28" t="str">
        <f>IF(Output[[#This Row],[Contract Measures]]="","",'2 - Monitoring'!Q30)</f>
        <v/>
      </c>
      <c r="X28" t="str">
        <f>IF(Output[[#This Row],[Contract Measures]]="","",'2 - Monitoring'!R30)</f>
        <v/>
      </c>
      <c r="Y28" t="str">
        <f>IF(Output[[#This Row],[Contract Measures]]="","",'2 - Monitoring'!S30)</f>
        <v/>
      </c>
      <c r="Z28" t="str">
        <f>IF(Output[[#This Row],[Contract Measures]]="","",'2 - Monitoring'!T30)</f>
        <v/>
      </c>
      <c r="AA28" t="str">
        <f>IF(Output[[#This Row],[Contract Measures]]="","",'2 - Monitoring'!U30)</f>
        <v/>
      </c>
      <c r="AB28" t="str">
        <f>IF(Output[[#This Row],[Contract Measures]]="","",'2 - Monitoring'!V30)</f>
        <v/>
      </c>
      <c r="AC28" t="str">
        <f>IF(Output[[#This Row],[Contract Measures]]="","",'2 - Monitoring'!W30)</f>
        <v/>
      </c>
      <c r="AD28" t="str">
        <f>IF(Output[[#This Row],[Contract Measures]]="","",'2 - Monitoring'!X30)</f>
        <v/>
      </c>
      <c r="AE28" t="str">
        <f>IF(Output[[#This Row],[Contract Measures]]="","",'2 - Monitoring'!Y30)</f>
        <v/>
      </c>
      <c r="AF28" t="str">
        <f>IF(Output[[#This Row],[Contract Measures]]="","",'2 - Monitoring'!Z30)</f>
        <v/>
      </c>
      <c r="AG28" t="str">
        <f>IF(Output[[#This Row],[Contract Measures]]="","",'2 - Monitoring'!AA30)</f>
        <v/>
      </c>
      <c r="AH28" t="str">
        <f>IF(Output[[#This Row],[Contract Measures]]="","",'2 - Monitoring'!AB30)</f>
        <v/>
      </c>
      <c r="AI28" t="str">
        <f>IF(Output[[#This Row],[Contract Measures]]="","",'2 - Monitoring'!AC30)</f>
        <v/>
      </c>
      <c r="AJ28" t="str">
        <f>IF(Output[[#This Row],[Contract Measures]]="","",'2 - Monitoring'!AD30)</f>
        <v/>
      </c>
      <c r="AK28" t="str">
        <f>IF(Output[[#This Row],[Contract Measures]]="","",'2 - Monitoring'!AE30)</f>
        <v/>
      </c>
      <c r="AL28" t="str">
        <f>IF(Output[[#This Row],[Contract Measures]]="","",'2 - Monitoring'!AF30)</f>
        <v/>
      </c>
      <c r="AM28" t="str">
        <f>IF(Output[[#This Row],[Contract Measures]]="","",'2 - Monitoring'!AG30)</f>
        <v/>
      </c>
      <c r="AN28" t="str">
        <f>IF(Output[[#This Row],[Contract Measures]]="","",'2 - Monitoring'!AH30)</f>
        <v/>
      </c>
      <c r="AO28" t="str">
        <f>IF(Output[[#This Row],[Contract Measures]]="","",'2 - Monitoring'!AI30)</f>
        <v/>
      </c>
      <c r="AP28" t="str">
        <f>IF(Output[[#This Row],[Contract Measures]]="","",'2 - Monitoring'!AJ30)</f>
        <v/>
      </c>
      <c r="AQ28" t="str">
        <f>IF(Output[[#This Row],[Contract Measures]]="","",'2 - Monitoring'!AK30)</f>
        <v/>
      </c>
      <c r="AR28" t="str">
        <f>IF(Output[[#This Row],[Contract Measures]]="","",'2 - Monitoring'!AL30)</f>
        <v/>
      </c>
      <c r="AS28" t="str">
        <f>IF(Output[[#This Row],[Contract Measures]]="","",'2 - Monitoring'!AM30)</f>
        <v/>
      </c>
    </row>
    <row r="29" spans="2:45">
      <c r="B29" t="str">
        <f>IF(Output[[#This Row],[Contract Measures]]="","",contract_name)</f>
        <v/>
      </c>
      <c r="C29" t="str">
        <f>IF(Output[[#This Row],[Contract Measures]]="","",contract_ref)</f>
        <v/>
      </c>
      <c r="D29" t="str">
        <f>IF(Output[[#This Row],[Contract Measures]]="","",contract_supplier)</f>
        <v/>
      </c>
      <c r="E29" t="str">
        <f>IF(Output[[#This Row],[Contract Measures]]="","",contract_value)</f>
        <v/>
      </c>
      <c r="F29" t="str">
        <f>IF(Output[[#This Row],[Contract Measures]]="","",reporting_frequency)</f>
        <v/>
      </c>
      <c r="G29" s="8" t="str">
        <f>IF(Output[[#This Row],[Contract Measures]]="","",reporting_start)</f>
        <v/>
      </c>
      <c r="H29" t="str">
        <f>IF(Output[[#This Row],[Contract Measures]]="","",reporting_type)</f>
        <v/>
      </c>
      <c r="I29" t="str">
        <f>IF('2 - Monitoring'!B31=0,"",'2 - Monitoring'!B31)</f>
        <v/>
      </c>
      <c r="J29" t="str">
        <f>'2 - Monitoring'!D31</f>
        <v/>
      </c>
      <c r="K29" t="str">
        <f>'2 - Monitoring'!E31</f>
        <v/>
      </c>
      <c r="L29" t="str">
        <f>'2 - Monitoring'!F31</f>
        <v/>
      </c>
      <c r="M29" s="19" t="str">
        <f>'2 - Monitoring'!G31</f>
        <v/>
      </c>
      <c r="N29" t="str">
        <f>IF(Output[[#This Row],[Contract Measures]]="","",'2 - Monitoring'!H31)</f>
        <v/>
      </c>
      <c r="O29" t="str">
        <f>IF(Output[[#This Row],[Contract Measures]]="","",'2 - Monitoring'!I31)</f>
        <v/>
      </c>
      <c r="P29" t="str">
        <f>IF(Output[[#This Row],[Contract Measures]]="","",'2 - Monitoring'!J31)</f>
        <v/>
      </c>
      <c r="Q29" t="str">
        <f>IF(Output[[#This Row],[Contract Measures]]="","",'2 - Monitoring'!K31)</f>
        <v/>
      </c>
      <c r="R29" t="str">
        <f>IF(Output[[#This Row],[Contract Measures]]="","",'2 - Monitoring'!L31)</f>
        <v/>
      </c>
      <c r="S29" t="str">
        <f>IF(Output[[#This Row],[Contract Measures]]="","",'2 - Monitoring'!M31)</f>
        <v/>
      </c>
      <c r="T29" t="str">
        <f>IF(Output[[#This Row],[Contract Measures]]="","",'2 - Monitoring'!N31)</f>
        <v/>
      </c>
      <c r="U29" t="str">
        <f>IF(Output[[#This Row],[Contract Measures]]="","",'2 - Monitoring'!O31)</f>
        <v/>
      </c>
      <c r="V29" t="str">
        <f>IF(Output[[#This Row],[Contract Measures]]="","",'2 - Monitoring'!P31)</f>
        <v/>
      </c>
      <c r="W29" t="str">
        <f>IF(Output[[#This Row],[Contract Measures]]="","",'2 - Monitoring'!Q31)</f>
        <v/>
      </c>
      <c r="X29" t="str">
        <f>IF(Output[[#This Row],[Contract Measures]]="","",'2 - Monitoring'!R31)</f>
        <v/>
      </c>
      <c r="Y29" t="str">
        <f>IF(Output[[#This Row],[Contract Measures]]="","",'2 - Monitoring'!S31)</f>
        <v/>
      </c>
      <c r="Z29" t="str">
        <f>IF(Output[[#This Row],[Contract Measures]]="","",'2 - Monitoring'!T31)</f>
        <v/>
      </c>
      <c r="AA29" t="str">
        <f>IF(Output[[#This Row],[Contract Measures]]="","",'2 - Monitoring'!U31)</f>
        <v/>
      </c>
      <c r="AB29" t="str">
        <f>IF(Output[[#This Row],[Contract Measures]]="","",'2 - Monitoring'!V31)</f>
        <v/>
      </c>
      <c r="AC29" t="str">
        <f>IF(Output[[#This Row],[Contract Measures]]="","",'2 - Monitoring'!W31)</f>
        <v/>
      </c>
      <c r="AD29" t="str">
        <f>IF(Output[[#This Row],[Contract Measures]]="","",'2 - Monitoring'!X31)</f>
        <v/>
      </c>
      <c r="AE29" t="str">
        <f>IF(Output[[#This Row],[Contract Measures]]="","",'2 - Monitoring'!Y31)</f>
        <v/>
      </c>
      <c r="AF29" t="str">
        <f>IF(Output[[#This Row],[Contract Measures]]="","",'2 - Monitoring'!Z31)</f>
        <v/>
      </c>
      <c r="AG29" t="str">
        <f>IF(Output[[#This Row],[Contract Measures]]="","",'2 - Monitoring'!AA31)</f>
        <v/>
      </c>
      <c r="AH29" t="str">
        <f>IF(Output[[#This Row],[Contract Measures]]="","",'2 - Monitoring'!AB31)</f>
        <v/>
      </c>
      <c r="AI29" t="str">
        <f>IF(Output[[#This Row],[Contract Measures]]="","",'2 - Monitoring'!AC31)</f>
        <v/>
      </c>
      <c r="AJ29" t="str">
        <f>IF(Output[[#This Row],[Contract Measures]]="","",'2 - Monitoring'!AD31)</f>
        <v/>
      </c>
      <c r="AK29" t="str">
        <f>IF(Output[[#This Row],[Contract Measures]]="","",'2 - Monitoring'!AE31)</f>
        <v/>
      </c>
      <c r="AL29" t="str">
        <f>IF(Output[[#This Row],[Contract Measures]]="","",'2 - Monitoring'!AF31)</f>
        <v/>
      </c>
      <c r="AM29" t="str">
        <f>IF(Output[[#This Row],[Contract Measures]]="","",'2 - Monitoring'!AG31)</f>
        <v/>
      </c>
      <c r="AN29" t="str">
        <f>IF(Output[[#This Row],[Contract Measures]]="","",'2 - Monitoring'!AH31)</f>
        <v/>
      </c>
      <c r="AO29" t="str">
        <f>IF(Output[[#This Row],[Contract Measures]]="","",'2 - Monitoring'!AI31)</f>
        <v/>
      </c>
      <c r="AP29" t="str">
        <f>IF(Output[[#This Row],[Contract Measures]]="","",'2 - Monitoring'!AJ31)</f>
        <v/>
      </c>
      <c r="AQ29" t="str">
        <f>IF(Output[[#This Row],[Contract Measures]]="","",'2 - Monitoring'!AK31)</f>
        <v/>
      </c>
      <c r="AR29" t="str">
        <f>IF(Output[[#This Row],[Contract Measures]]="","",'2 - Monitoring'!AL31)</f>
        <v/>
      </c>
      <c r="AS29" t="str">
        <f>IF(Output[[#This Row],[Contract Measures]]="","",'2 - Monitoring'!AM31)</f>
        <v/>
      </c>
    </row>
    <row r="30" spans="2:45">
      <c r="B30" t="str">
        <f>IF(Output[[#This Row],[Contract Measures]]="","",contract_name)</f>
        <v/>
      </c>
      <c r="C30" t="str">
        <f>IF(Output[[#This Row],[Contract Measures]]="","",contract_ref)</f>
        <v/>
      </c>
      <c r="D30" t="str">
        <f>IF(Output[[#This Row],[Contract Measures]]="","",contract_supplier)</f>
        <v/>
      </c>
      <c r="E30" t="str">
        <f>IF(Output[[#This Row],[Contract Measures]]="","",contract_value)</f>
        <v/>
      </c>
      <c r="F30" t="str">
        <f>IF(Output[[#This Row],[Contract Measures]]="","",reporting_frequency)</f>
        <v/>
      </c>
      <c r="G30" s="8" t="str">
        <f>IF(Output[[#This Row],[Contract Measures]]="","",reporting_start)</f>
        <v/>
      </c>
      <c r="H30" t="str">
        <f>IF(Output[[#This Row],[Contract Measures]]="","",reporting_type)</f>
        <v/>
      </c>
      <c r="I30" t="str">
        <f>IF('2 - Monitoring'!B32=0,"",'2 - Monitoring'!B32)</f>
        <v/>
      </c>
      <c r="J30" t="str">
        <f>'2 - Monitoring'!D32</f>
        <v/>
      </c>
      <c r="K30" t="str">
        <f>'2 - Monitoring'!E32</f>
        <v/>
      </c>
      <c r="L30" t="str">
        <f>'2 - Monitoring'!F32</f>
        <v/>
      </c>
      <c r="M30" s="19" t="str">
        <f>'2 - Monitoring'!G32</f>
        <v/>
      </c>
      <c r="N30" t="str">
        <f>IF(Output[[#This Row],[Contract Measures]]="","",'2 - Monitoring'!H32)</f>
        <v/>
      </c>
      <c r="O30" t="str">
        <f>IF(Output[[#This Row],[Contract Measures]]="","",'2 - Monitoring'!I32)</f>
        <v/>
      </c>
      <c r="P30" t="str">
        <f>IF(Output[[#This Row],[Contract Measures]]="","",'2 - Monitoring'!J32)</f>
        <v/>
      </c>
      <c r="Q30" t="str">
        <f>IF(Output[[#This Row],[Contract Measures]]="","",'2 - Monitoring'!K32)</f>
        <v/>
      </c>
      <c r="R30" t="str">
        <f>IF(Output[[#This Row],[Contract Measures]]="","",'2 - Monitoring'!L32)</f>
        <v/>
      </c>
      <c r="S30" t="str">
        <f>IF(Output[[#This Row],[Contract Measures]]="","",'2 - Monitoring'!M32)</f>
        <v/>
      </c>
      <c r="T30" t="str">
        <f>IF(Output[[#This Row],[Contract Measures]]="","",'2 - Monitoring'!N32)</f>
        <v/>
      </c>
      <c r="U30" t="str">
        <f>IF(Output[[#This Row],[Contract Measures]]="","",'2 - Monitoring'!O32)</f>
        <v/>
      </c>
      <c r="V30" t="str">
        <f>IF(Output[[#This Row],[Contract Measures]]="","",'2 - Monitoring'!P32)</f>
        <v/>
      </c>
      <c r="W30" t="str">
        <f>IF(Output[[#This Row],[Contract Measures]]="","",'2 - Monitoring'!Q32)</f>
        <v/>
      </c>
      <c r="X30" t="str">
        <f>IF(Output[[#This Row],[Contract Measures]]="","",'2 - Monitoring'!R32)</f>
        <v/>
      </c>
      <c r="Y30" t="str">
        <f>IF(Output[[#This Row],[Contract Measures]]="","",'2 - Monitoring'!S32)</f>
        <v/>
      </c>
      <c r="Z30" t="str">
        <f>IF(Output[[#This Row],[Contract Measures]]="","",'2 - Monitoring'!T32)</f>
        <v/>
      </c>
      <c r="AA30" t="str">
        <f>IF(Output[[#This Row],[Contract Measures]]="","",'2 - Monitoring'!U32)</f>
        <v/>
      </c>
      <c r="AB30" t="str">
        <f>IF(Output[[#This Row],[Contract Measures]]="","",'2 - Monitoring'!V32)</f>
        <v/>
      </c>
      <c r="AC30" t="str">
        <f>IF(Output[[#This Row],[Contract Measures]]="","",'2 - Monitoring'!W32)</f>
        <v/>
      </c>
      <c r="AD30" t="str">
        <f>IF(Output[[#This Row],[Contract Measures]]="","",'2 - Monitoring'!X32)</f>
        <v/>
      </c>
      <c r="AE30" t="str">
        <f>IF(Output[[#This Row],[Contract Measures]]="","",'2 - Monitoring'!Y32)</f>
        <v/>
      </c>
      <c r="AF30" t="str">
        <f>IF(Output[[#This Row],[Contract Measures]]="","",'2 - Monitoring'!Z32)</f>
        <v/>
      </c>
      <c r="AG30" t="str">
        <f>IF(Output[[#This Row],[Contract Measures]]="","",'2 - Monitoring'!AA32)</f>
        <v/>
      </c>
      <c r="AH30" t="str">
        <f>IF(Output[[#This Row],[Contract Measures]]="","",'2 - Monitoring'!AB32)</f>
        <v/>
      </c>
      <c r="AI30" t="str">
        <f>IF(Output[[#This Row],[Contract Measures]]="","",'2 - Monitoring'!AC32)</f>
        <v/>
      </c>
      <c r="AJ30" t="str">
        <f>IF(Output[[#This Row],[Contract Measures]]="","",'2 - Monitoring'!AD32)</f>
        <v/>
      </c>
      <c r="AK30" t="str">
        <f>IF(Output[[#This Row],[Contract Measures]]="","",'2 - Monitoring'!AE32)</f>
        <v/>
      </c>
      <c r="AL30" t="str">
        <f>IF(Output[[#This Row],[Contract Measures]]="","",'2 - Monitoring'!AF32)</f>
        <v/>
      </c>
      <c r="AM30" t="str">
        <f>IF(Output[[#This Row],[Contract Measures]]="","",'2 - Monitoring'!AG32)</f>
        <v/>
      </c>
      <c r="AN30" t="str">
        <f>IF(Output[[#This Row],[Contract Measures]]="","",'2 - Monitoring'!AH32)</f>
        <v/>
      </c>
      <c r="AO30" t="str">
        <f>IF(Output[[#This Row],[Contract Measures]]="","",'2 - Monitoring'!AI32)</f>
        <v/>
      </c>
      <c r="AP30" t="str">
        <f>IF(Output[[#This Row],[Contract Measures]]="","",'2 - Monitoring'!AJ32)</f>
        <v/>
      </c>
      <c r="AQ30" t="str">
        <f>IF(Output[[#This Row],[Contract Measures]]="","",'2 - Monitoring'!AK32)</f>
        <v/>
      </c>
      <c r="AR30" t="str">
        <f>IF(Output[[#This Row],[Contract Measures]]="","",'2 - Monitoring'!AL32)</f>
        <v/>
      </c>
      <c r="AS30" t="str">
        <f>IF(Output[[#This Row],[Contract Measures]]="","",'2 - Monitoring'!AM32)</f>
        <v/>
      </c>
    </row>
    <row r="31" spans="2:45">
      <c r="B31" t="str">
        <f>IF(Output[[#This Row],[Contract Measures]]="","",contract_name)</f>
        <v/>
      </c>
      <c r="C31" t="str">
        <f>IF(Output[[#This Row],[Contract Measures]]="","",contract_ref)</f>
        <v/>
      </c>
      <c r="D31" t="str">
        <f>IF(Output[[#This Row],[Contract Measures]]="","",contract_supplier)</f>
        <v/>
      </c>
      <c r="E31" t="str">
        <f>IF(Output[[#This Row],[Contract Measures]]="","",contract_value)</f>
        <v/>
      </c>
      <c r="F31" t="str">
        <f>IF(Output[[#This Row],[Contract Measures]]="","",reporting_frequency)</f>
        <v/>
      </c>
      <c r="G31" s="8" t="str">
        <f>IF(Output[[#This Row],[Contract Measures]]="","",reporting_start)</f>
        <v/>
      </c>
      <c r="H31" t="str">
        <f>IF(Output[[#This Row],[Contract Measures]]="","",reporting_type)</f>
        <v/>
      </c>
      <c r="I31" t="str">
        <f>IF('2 - Monitoring'!B33=0,"",'2 - Monitoring'!B33)</f>
        <v/>
      </c>
      <c r="J31" t="str">
        <f>'2 - Monitoring'!D33</f>
        <v/>
      </c>
      <c r="K31" t="str">
        <f>'2 - Monitoring'!E33</f>
        <v/>
      </c>
      <c r="L31" t="str">
        <f>'2 - Monitoring'!F33</f>
        <v/>
      </c>
      <c r="M31" s="19" t="str">
        <f>'2 - Monitoring'!G33</f>
        <v/>
      </c>
      <c r="N31" t="str">
        <f>IF(Output[[#This Row],[Contract Measures]]="","",'2 - Monitoring'!H33)</f>
        <v/>
      </c>
      <c r="O31" t="str">
        <f>IF(Output[[#This Row],[Contract Measures]]="","",'2 - Monitoring'!I33)</f>
        <v/>
      </c>
      <c r="P31" t="str">
        <f>IF(Output[[#This Row],[Contract Measures]]="","",'2 - Monitoring'!J33)</f>
        <v/>
      </c>
      <c r="Q31" t="str">
        <f>IF(Output[[#This Row],[Contract Measures]]="","",'2 - Monitoring'!K33)</f>
        <v/>
      </c>
      <c r="R31" t="str">
        <f>IF(Output[[#This Row],[Contract Measures]]="","",'2 - Monitoring'!L33)</f>
        <v/>
      </c>
      <c r="S31" t="str">
        <f>IF(Output[[#This Row],[Contract Measures]]="","",'2 - Monitoring'!M33)</f>
        <v/>
      </c>
      <c r="T31" t="str">
        <f>IF(Output[[#This Row],[Contract Measures]]="","",'2 - Monitoring'!N33)</f>
        <v/>
      </c>
      <c r="U31" t="str">
        <f>IF(Output[[#This Row],[Contract Measures]]="","",'2 - Monitoring'!O33)</f>
        <v/>
      </c>
      <c r="V31" t="str">
        <f>IF(Output[[#This Row],[Contract Measures]]="","",'2 - Monitoring'!P33)</f>
        <v/>
      </c>
      <c r="W31" t="str">
        <f>IF(Output[[#This Row],[Contract Measures]]="","",'2 - Monitoring'!Q33)</f>
        <v/>
      </c>
      <c r="X31" t="str">
        <f>IF(Output[[#This Row],[Contract Measures]]="","",'2 - Monitoring'!R33)</f>
        <v/>
      </c>
      <c r="Y31" t="str">
        <f>IF(Output[[#This Row],[Contract Measures]]="","",'2 - Monitoring'!S33)</f>
        <v/>
      </c>
      <c r="Z31" t="str">
        <f>IF(Output[[#This Row],[Contract Measures]]="","",'2 - Monitoring'!T33)</f>
        <v/>
      </c>
      <c r="AA31" t="str">
        <f>IF(Output[[#This Row],[Contract Measures]]="","",'2 - Monitoring'!U33)</f>
        <v/>
      </c>
      <c r="AB31" t="str">
        <f>IF(Output[[#This Row],[Contract Measures]]="","",'2 - Monitoring'!V33)</f>
        <v/>
      </c>
      <c r="AC31" t="str">
        <f>IF(Output[[#This Row],[Contract Measures]]="","",'2 - Monitoring'!W33)</f>
        <v/>
      </c>
      <c r="AD31" t="str">
        <f>IF(Output[[#This Row],[Contract Measures]]="","",'2 - Monitoring'!X33)</f>
        <v/>
      </c>
      <c r="AE31" t="str">
        <f>IF(Output[[#This Row],[Contract Measures]]="","",'2 - Monitoring'!Y33)</f>
        <v/>
      </c>
      <c r="AF31" t="str">
        <f>IF(Output[[#This Row],[Contract Measures]]="","",'2 - Monitoring'!Z33)</f>
        <v/>
      </c>
      <c r="AG31" t="str">
        <f>IF(Output[[#This Row],[Contract Measures]]="","",'2 - Monitoring'!AA33)</f>
        <v/>
      </c>
      <c r="AH31" t="str">
        <f>IF(Output[[#This Row],[Contract Measures]]="","",'2 - Monitoring'!AB33)</f>
        <v/>
      </c>
      <c r="AI31" t="str">
        <f>IF(Output[[#This Row],[Contract Measures]]="","",'2 - Monitoring'!AC33)</f>
        <v/>
      </c>
      <c r="AJ31" t="str">
        <f>IF(Output[[#This Row],[Contract Measures]]="","",'2 - Monitoring'!AD33)</f>
        <v/>
      </c>
      <c r="AK31" t="str">
        <f>IF(Output[[#This Row],[Contract Measures]]="","",'2 - Monitoring'!AE33)</f>
        <v/>
      </c>
      <c r="AL31" t="str">
        <f>IF(Output[[#This Row],[Contract Measures]]="","",'2 - Monitoring'!AF33)</f>
        <v/>
      </c>
      <c r="AM31" t="str">
        <f>IF(Output[[#This Row],[Contract Measures]]="","",'2 - Monitoring'!AG33)</f>
        <v/>
      </c>
      <c r="AN31" t="str">
        <f>IF(Output[[#This Row],[Contract Measures]]="","",'2 - Monitoring'!AH33)</f>
        <v/>
      </c>
      <c r="AO31" t="str">
        <f>IF(Output[[#This Row],[Contract Measures]]="","",'2 - Monitoring'!AI33)</f>
        <v/>
      </c>
      <c r="AP31" t="str">
        <f>IF(Output[[#This Row],[Contract Measures]]="","",'2 - Monitoring'!AJ33)</f>
        <v/>
      </c>
      <c r="AQ31" t="str">
        <f>IF(Output[[#This Row],[Contract Measures]]="","",'2 - Monitoring'!AK33)</f>
        <v/>
      </c>
      <c r="AR31" t="str">
        <f>IF(Output[[#This Row],[Contract Measures]]="","",'2 - Monitoring'!AL33)</f>
        <v/>
      </c>
      <c r="AS31" t="str">
        <f>IF(Output[[#This Row],[Contract Measures]]="","",'2 - Monitoring'!AM33)</f>
        <v/>
      </c>
    </row>
    <row r="32" spans="2:45">
      <c r="B32" t="str">
        <f>IF(Output[[#This Row],[Contract Measures]]="","",contract_name)</f>
        <v/>
      </c>
      <c r="C32" t="str">
        <f>IF(Output[[#This Row],[Contract Measures]]="","",contract_ref)</f>
        <v/>
      </c>
      <c r="D32" t="str">
        <f>IF(Output[[#This Row],[Contract Measures]]="","",contract_supplier)</f>
        <v/>
      </c>
      <c r="E32" t="str">
        <f>IF(Output[[#This Row],[Contract Measures]]="","",contract_value)</f>
        <v/>
      </c>
      <c r="F32" t="str">
        <f>IF(Output[[#This Row],[Contract Measures]]="","",reporting_frequency)</f>
        <v/>
      </c>
      <c r="G32" s="8" t="str">
        <f>IF(Output[[#This Row],[Contract Measures]]="","",reporting_start)</f>
        <v/>
      </c>
      <c r="H32" t="str">
        <f>IF(Output[[#This Row],[Contract Measures]]="","",reporting_type)</f>
        <v/>
      </c>
      <c r="I32" t="str">
        <f>IF('2 - Monitoring'!B34=0,"",'2 - Monitoring'!B34)</f>
        <v/>
      </c>
      <c r="J32" t="str">
        <f>'2 - Monitoring'!D34</f>
        <v/>
      </c>
      <c r="K32" t="str">
        <f>'2 - Monitoring'!E34</f>
        <v/>
      </c>
      <c r="L32" t="str">
        <f>'2 - Monitoring'!F34</f>
        <v/>
      </c>
      <c r="M32" s="19" t="str">
        <f>'2 - Monitoring'!G34</f>
        <v/>
      </c>
      <c r="N32" t="str">
        <f>IF(Output[[#This Row],[Contract Measures]]="","",'2 - Monitoring'!H34)</f>
        <v/>
      </c>
      <c r="O32" t="str">
        <f>IF(Output[[#This Row],[Contract Measures]]="","",'2 - Monitoring'!I34)</f>
        <v/>
      </c>
      <c r="P32" t="str">
        <f>IF(Output[[#This Row],[Contract Measures]]="","",'2 - Monitoring'!J34)</f>
        <v/>
      </c>
      <c r="Q32" t="str">
        <f>IF(Output[[#This Row],[Contract Measures]]="","",'2 - Monitoring'!K34)</f>
        <v/>
      </c>
      <c r="R32" t="str">
        <f>IF(Output[[#This Row],[Contract Measures]]="","",'2 - Monitoring'!L34)</f>
        <v/>
      </c>
      <c r="S32" t="str">
        <f>IF(Output[[#This Row],[Contract Measures]]="","",'2 - Monitoring'!M34)</f>
        <v/>
      </c>
      <c r="T32" t="str">
        <f>IF(Output[[#This Row],[Contract Measures]]="","",'2 - Monitoring'!N34)</f>
        <v/>
      </c>
      <c r="U32" t="str">
        <f>IF(Output[[#This Row],[Contract Measures]]="","",'2 - Monitoring'!O34)</f>
        <v/>
      </c>
      <c r="V32" t="str">
        <f>IF(Output[[#This Row],[Contract Measures]]="","",'2 - Monitoring'!P34)</f>
        <v/>
      </c>
      <c r="W32" t="str">
        <f>IF(Output[[#This Row],[Contract Measures]]="","",'2 - Monitoring'!Q34)</f>
        <v/>
      </c>
      <c r="X32" t="str">
        <f>IF(Output[[#This Row],[Contract Measures]]="","",'2 - Monitoring'!R34)</f>
        <v/>
      </c>
      <c r="Y32" t="str">
        <f>IF(Output[[#This Row],[Contract Measures]]="","",'2 - Monitoring'!S34)</f>
        <v/>
      </c>
      <c r="Z32" t="str">
        <f>IF(Output[[#This Row],[Contract Measures]]="","",'2 - Monitoring'!T34)</f>
        <v/>
      </c>
      <c r="AA32" t="str">
        <f>IF(Output[[#This Row],[Contract Measures]]="","",'2 - Monitoring'!U34)</f>
        <v/>
      </c>
      <c r="AB32" t="str">
        <f>IF(Output[[#This Row],[Contract Measures]]="","",'2 - Monitoring'!V34)</f>
        <v/>
      </c>
      <c r="AC32" t="str">
        <f>IF(Output[[#This Row],[Contract Measures]]="","",'2 - Monitoring'!W34)</f>
        <v/>
      </c>
      <c r="AD32" t="str">
        <f>IF(Output[[#This Row],[Contract Measures]]="","",'2 - Monitoring'!X34)</f>
        <v/>
      </c>
      <c r="AE32" t="str">
        <f>IF(Output[[#This Row],[Contract Measures]]="","",'2 - Monitoring'!Y34)</f>
        <v/>
      </c>
      <c r="AF32" t="str">
        <f>IF(Output[[#This Row],[Contract Measures]]="","",'2 - Monitoring'!Z34)</f>
        <v/>
      </c>
      <c r="AG32" t="str">
        <f>IF(Output[[#This Row],[Contract Measures]]="","",'2 - Monitoring'!AA34)</f>
        <v/>
      </c>
      <c r="AH32" t="str">
        <f>IF(Output[[#This Row],[Contract Measures]]="","",'2 - Monitoring'!AB34)</f>
        <v/>
      </c>
      <c r="AI32" t="str">
        <f>IF(Output[[#This Row],[Contract Measures]]="","",'2 - Monitoring'!AC34)</f>
        <v/>
      </c>
      <c r="AJ32" t="str">
        <f>IF(Output[[#This Row],[Contract Measures]]="","",'2 - Monitoring'!AD34)</f>
        <v/>
      </c>
      <c r="AK32" t="str">
        <f>IF(Output[[#This Row],[Contract Measures]]="","",'2 - Monitoring'!AE34)</f>
        <v/>
      </c>
      <c r="AL32" t="str">
        <f>IF(Output[[#This Row],[Contract Measures]]="","",'2 - Monitoring'!AF34)</f>
        <v/>
      </c>
      <c r="AM32" t="str">
        <f>IF(Output[[#This Row],[Contract Measures]]="","",'2 - Monitoring'!AG34)</f>
        <v/>
      </c>
      <c r="AN32" t="str">
        <f>IF(Output[[#This Row],[Contract Measures]]="","",'2 - Monitoring'!AH34)</f>
        <v/>
      </c>
      <c r="AO32" t="str">
        <f>IF(Output[[#This Row],[Contract Measures]]="","",'2 - Monitoring'!AI34)</f>
        <v/>
      </c>
      <c r="AP32" t="str">
        <f>IF(Output[[#This Row],[Contract Measures]]="","",'2 - Monitoring'!AJ34)</f>
        <v/>
      </c>
      <c r="AQ32" t="str">
        <f>IF(Output[[#This Row],[Contract Measures]]="","",'2 - Monitoring'!AK34)</f>
        <v/>
      </c>
      <c r="AR32" t="str">
        <f>IF(Output[[#This Row],[Contract Measures]]="","",'2 - Monitoring'!AL34)</f>
        <v/>
      </c>
      <c r="AS32" t="str">
        <f>IF(Output[[#This Row],[Contract Measures]]="","",'2 - Monitoring'!AM34)</f>
        <v/>
      </c>
    </row>
    <row r="33" spans="2:45">
      <c r="B33" t="str">
        <f>IF(Output[[#This Row],[Contract Measures]]="","",contract_name)</f>
        <v/>
      </c>
      <c r="C33" t="str">
        <f>IF(Output[[#This Row],[Contract Measures]]="","",contract_ref)</f>
        <v/>
      </c>
      <c r="D33" t="str">
        <f>IF(Output[[#This Row],[Contract Measures]]="","",contract_supplier)</f>
        <v/>
      </c>
      <c r="E33" t="str">
        <f>IF(Output[[#This Row],[Contract Measures]]="","",contract_value)</f>
        <v/>
      </c>
      <c r="F33" t="str">
        <f>IF(Output[[#This Row],[Contract Measures]]="","",reporting_frequency)</f>
        <v/>
      </c>
      <c r="G33" s="8" t="str">
        <f>IF(Output[[#This Row],[Contract Measures]]="","",reporting_start)</f>
        <v/>
      </c>
      <c r="H33" t="str">
        <f>IF(Output[[#This Row],[Contract Measures]]="","",reporting_type)</f>
        <v/>
      </c>
      <c r="I33" t="str">
        <f>IF('2 - Monitoring'!B35=0,"",'2 - Monitoring'!B35)</f>
        <v/>
      </c>
      <c r="J33" t="str">
        <f>'2 - Monitoring'!D35</f>
        <v/>
      </c>
      <c r="K33" t="str">
        <f>'2 - Monitoring'!E35</f>
        <v/>
      </c>
      <c r="L33" t="str">
        <f>'2 - Monitoring'!F35</f>
        <v/>
      </c>
      <c r="M33" s="19" t="str">
        <f>'2 - Monitoring'!G35</f>
        <v/>
      </c>
      <c r="N33" t="str">
        <f>IF(Output[[#This Row],[Contract Measures]]="","",'2 - Monitoring'!H35)</f>
        <v/>
      </c>
      <c r="O33" t="str">
        <f>IF(Output[[#This Row],[Contract Measures]]="","",'2 - Monitoring'!I35)</f>
        <v/>
      </c>
      <c r="P33" t="str">
        <f>IF(Output[[#This Row],[Contract Measures]]="","",'2 - Monitoring'!J35)</f>
        <v/>
      </c>
      <c r="Q33" t="str">
        <f>IF(Output[[#This Row],[Contract Measures]]="","",'2 - Monitoring'!K35)</f>
        <v/>
      </c>
      <c r="R33" t="str">
        <f>IF(Output[[#This Row],[Contract Measures]]="","",'2 - Monitoring'!L35)</f>
        <v/>
      </c>
      <c r="S33" t="str">
        <f>IF(Output[[#This Row],[Contract Measures]]="","",'2 - Monitoring'!M35)</f>
        <v/>
      </c>
      <c r="T33" t="str">
        <f>IF(Output[[#This Row],[Contract Measures]]="","",'2 - Monitoring'!N35)</f>
        <v/>
      </c>
      <c r="U33" t="str">
        <f>IF(Output[[#This Row],[Contract Measures]]="","",'2 - Monitoring'!O35)</f>
        <v/>
      </c>
      <c r="V33" t="str">
        <f>IF(Output[[#This Row],[Contract Measures]]="","",'2 - Monitoring'!P35)</f>
        <v/>
      </c>
      <c r="W33" t="str">
        <f>IF(Output[[#This Row],[Contract Measures]]="","",'2 - Monitoring'!Q35)</f>
        <v/>
      </c>
      <c r="X33" t="str">
        <f>IF(Output[[#This Row],[Contract Measures]]="","",'2 - Monitoring'!R35)</f>
        <v/>
      </c>
      <c r="Y33" t="str">
        <f>IF(Output[[#This Row],[Contract Measures]]="","",'2 - Monitoring'!S35)</f>
        <v/>
      </c>
      <c r="Z33" t="str">
        <f>IF(Output[[#This Row],[Contract Measures]]="","",'2 - Monitoring'!T35)</f>
        <v/>
      </c>
      <c r="AA33" t="str">
        <f>IF(Output[[#This Row],[Contract Measures]]="","",'2 - Monitoring'!U35)</f>
        <v/>
      </c>
      <c r="AB33" t="str">
        <f>IF(Output[[#This Row],[Contract Measures]]="","",'2 - Monitoring'!V35)</f>
        <v/>
      </c>
      <c r="AC33" t="str">
        <f>IF(Output[[#This Row],[Contract Measures]]="","",'2 - Monitoring'!W35)</f>
        <v/>
      </c>
      <c r="AD33" t="str">
        <f>IF(Output[[#This Row],[Contract Measures]]="","",'2 - Monitoring'!X35)</f>
        <v/>
      </c>
      <c r="AE33" t="str">
        <f>IF(Output[[#This Row],[Contract Measures]]="","",'2 - Monitoring'!Y35)</f>
        <v/>
      </c>
      <c r="AF33" t="str">
        <f>IF(Output[[#This Row],[Contract Measures]]="","",'2 - Monitoring'!Z35)</f>
        <v/>
      </c>
      <c r="AG33" t="str">
        <f>IF(Output[[#This Row],[Contract Measures]]="","",'2 - Monitoring'!AA35)</f>
        <v/>
      </c>
      <c r="AH33" t="str">
        <f>IF(Output[[#This Row],[Contract Measures]]="","",'2 - Monitoring'!AB35)</f>
        <v/>
      </c>
      <c r="AI33" t="str">
        <f>IF(Output[[#This Row],[Contract Measures]]="","",'2 - Monitoring'!AC35)</f>
        <v/>
      </c>
      <c r="AJ33" t="str">
        <f>IF(Output[[#This Row],[Contract Measures]]="","",'2 - Monitoring'!AD35)</f>
        <v/>
      </c>
      <c r="AK33" t="str">
        <f>IF(Output[[#This Row],[Contract Measures]]="","",'2 - Monitoring'!AE35)</f>
        <v/>
      </c>
      <c r="AL33" t="str">
        <f>IF(Output[[#This Row],[Contract Measures]]="","",'2 - Monitoring'!AF35)</f>
        <v/>
      </c>
      <c r="AM33" t="str">
        <f>IF(Output[[#This Row],[Contract Measures]]="","",'2 - Monitoring'!AG35)</f>
        <v/>
      </c>
      <c r="AN33" t="str">
        <f>IF(Output[[#This Row],[Contract Measures]]="","",'2 - Monitoring'!AH35)</f>
        <v/>
      </c>
      <c r="AO33" t="str">
        <f>IF(Output[[#This Row],[Contract Measures]]="","",'2 - Monitoring'!AI35)</f>
        <v/>
      </c>
      <c r="AP33" t="str">
        <f>IF(Output[[#This Row],[Contract Measures]]="","",'2 - Monitoring'!AJ35)</f>
        <v/>
      </c>
      <c r="AQ33" t="str">
        <f>IF(Output[[#This Row],[Contract Measures]]="","",'2 - Monitoring'!AK35)</f>
        <v/>
      </c>
      <c r="AR33" t="str">
        <f>IF(Output[[#This Row],[Contract Measures]]="","",'2 - Monitoring'!AL35)</f>
        <v/>
      </c>
      <c r="AS33" t="str">
        <f>IF(Output[[#This Row],[Contract Measures]]="","",'2 - Monitoring'!AM35)</f>
        <v/>
      </c>
    </row>
    <row r="34" spans="2:45">
      <c r="B34" t="str">
        <f>IF(Output[[#This Row],[Contract Measures]]="","",contract_name)</f>
        <v/>
      </c>
      <c r="C34" t="str">
        <f>IF(Output[[#This Row],[Contract Measures]]="","",contract_ref)</f>
        <v/>
      </c>
      <c r="D34" t="str">
        <f>IF(Output[[#This Row],[Contract Measures]]="","",contract_supplier)</f>
        <v/>
      </c>
      <c r="E34" t="str">
        <f>IF(Output[[#This Row],[Contract Measures]]="","",contract_value)</f>
        <v/>
      </c>
      <c r="F34" t="str">
        <f>IF(Output[[#This Row],[Contract Measures]]="","",reporting_frequency)</f>
        <v/>
      </c>
      <c r="G34" s="8" t="str">
        <f>IF(Output[[#This Row],[Contract Measures]]="","",reporting_start)</f>
        <v/>
      </c>
      <c r="H34" t="str">
        <f>IF(Output[[#This Row],[Contract Measures]]="","",reporting_type)</f>
        <v/>
      </c>
      <c r="I34" t="str">
        <f>IF('2 - Monitoring'!B36=0,"",'2 - Monitoring'!B36)</f>
        <v/>
      </c>
      <c r="J34" t="str">
        <f>'2 - Monitoring'!D36</f>
        <v/>
      </c>
      <c r="K34" t="str">
        <f>'2 - Monitoring'!E36</f>
        <v/>
      </c>
      <c r="L34" t="str">
        <f>'2 - Monitoring'!F36</f>
        <v/>
      </c>
      <c r="M34" s="19" t="str">
        <f>'2 - Monitoring'!G36</f>
        <v/>
      </c>
      <c r="N34" t="str">
        <f>IF(Output[[#This Row],[Contract Measures]]="","",'2 - Monitoring'!H36)</f>
        <v/>
      </c>
      <c r="O34" t="str">
        <f>IF(Output[[#This Row],[Contract Measures]]="","",'2 - Monitoring'!I36)</f>
        <v/>
      </c>
      <c r="P34" t="str">
        <f>IF(Output[[#This Row],[Contract Measures]]="","",'2 - Monitoring'!J36)</f>
        <v/>
      </c>
      <c r="Q34" t="str">
        <f>IF(Output[[#This Row],[Contract Measures]]="","",'2 - Monitoring'!K36)</f>
        <v/>
      </c>
      <c r="R34" t="str">
        <f>IF(Output[[#This Row],[Contract Measures]]="","",'2 - Monitoring'!L36)</f>
        <v/>
      </c>
      <c r="S34" t="str">
        <f>IF(Output[[#This Row],[Contract Measures]]="","",'2 - Monitoring'!M36)</f>
        <v/>
      </c>
      <c r="T34" t="str">
        <f>IF(Output[[#This Row],[Contract Measures]]="","",'2 - Monitoring'!N36)</f>
        <v/>
      </c>
      <c r="U34" t="str">
        <f>IF(Output[[#This Row],[Contract Measures]]="","",'2 - Monitoring'!O36)</f>
        <v/>
      </c>
      <c r="V34" t="str">
        <f>IF(Output[[#This Row],[Contract Measures]]="","",'2 - Monitoring'!P36)</f>
        <v/>
      </c>
      <c r="W34" t="str">
        <f>IF(Output[[#This Row],[Contract Measures]]="","",'2 - Monitoring'!Q36)</f>
        <v/>
      </c>
      <c r="X34" t="str">
        <f>IF(Output[[#This Row],[Contract Measures]]="","",'2 - Monitoring'!R36)</f>
        <v/>
      </c>
      <c r="Y34" t="str">
        <f>IF(Output[[#This Row],[Contract Measures]]="","",'2 - Monitoring'!S36)</f>
        <v/>
      </c>
      <c r="Z34" t="str">
        <f>IF(Output[[#This Row],[Contract Measures]]="","",'2 - Monitoring'!T36)</f>
        <v/>
      </c>
      <c r="AA34" t="str">
        <f>IF(Output[[#This Row],[Contract Measures]]="","",'2 - Monitoring'!U36)</f>
        <v/>
      </c>
      <c r="AB34" t="str">
        <f>IF(Output[[#This Row],[Contract Measures]]="","",'2 - Monitoring'!V36)</f>
        <v/>
      </c>
      <c r="AC34" t="str">
        <f>IF(Output[[#This Row],[Contract Measures]]="","",'2 - Monitoring'!W36)</f>
        <v/>
      </c>
      <c r="AD34" t="str">
        <f>IF(Output[[#This Row],[Contract Measures]]="","",'2 - Monitoring'!X36)</f>
        <v/>
      </c>
      <c r="AE34" t="str">
        <f>IF(Output[[#This Row],[Contract Measures]]="","",'2 - Monitoring'!Y36)</f>
        <v/>
      </c>
      <c r="AF34" t="str">
        <f>IF(Output[[#This Row],[Contract Measures]]="","",'2 - Monitoring'!Z36)</f>
        <v/>
      </c>
      <c r="AG34" t="str">
        <f>IF(Output[[#This Row],[Contract Measures]]="","",'2 - Monitoring'!AA36)</f>
        <v/>
      </c>
      <c r="AH34" t="str">
        <f>IF(Output[[#This Row],[Contract Measures]]="","",'2 - Monitoring'!AB36)</f>
        <v/>
      </c>
      <c r="AI34" t="str">
        <f>IF(Output[[#This Row],[Contract Measures]]="","",'2 - Monitoring'!AC36)</f>
        <v/>
      </c>
      <c r="AJ34" t="str">
        <f>IF(Output[[#This Row],[Contract Measures]]="","",'2 - Monitoring'!AD36)</f>
        <v/>
      </c>
      <c r="AK34" t="str">
        <f>IF(Output[[#This Row],[Contract Measures]]="","",'2 - Monitoring'!AE36)</f>
        <v/>
      </c>
      <c r="AL34" t="str">
        <f>IF(Output[[#This Row],[Contract Measures]]="","",'2 - Monitoring'!AF36)</f>
        <v/>
      </c>
      <c r="AM34" t="str">
        <f>IF(Output[[#This Row],[Contract Measures]]="","",'2 - Monitoring'!AG36)</f>
        <v/>
      </c>
      <c r="AN34" t="str">
        <f>IF(Output[[#This Row],[Contract Measures]]="","",'2 - Monitoring'!AH36)</f>
        <v/>
      </c>
      <c r="AO34" t="str">
        <f>IF(Output[[#This Row],[Contract Measures]]="","",'2 - Monitoring'!AI36)</f>
        <v/>
      </c>
      <c r="AP34" t="str">
        <f>IF(Output[[#This Row],[Contract Measures]]="","",'2 - Monitoring'!AJ36)</f>
        <v/>
      </c>
      <c r="AQ34" t="str">
        <f>IF(Output[[#This Row],[Contract Measures]]="","",'2 - Monitoring'!AK36)</f>
        <v/>
      </c>
      <c r="AR34" t="str">
        <f>IF(Output[[#This Row],[Contract Measures]]="","",'2 - Monitoring'!AL36)</f>
        <v/>
      </c>
      <c r="AS34" t="str">
        <f>IF(Output[[#This Row],[Contract Measures]]="","",'2 - Monitoring'!AM36)</f>
        <v/>
      </c>
    </row>
    <row r="35" spans="2:45">
      <c r="B35" t="str">
        <f>IF(Output[[#This Row],[Contract Measures]]="","",contract_name)</f>
        <v/>
      </c>
      <c r="C35" t="str">
        <f>IF(Output[[#This Row],[Contract Measures]]="","",contract_ref)</f>
        <v/>
      </c>
      <c r="D35" t="str">
        <f>IF(Output[[#This Row],[Contract Measures]]="","",contract_supplier)</f>
        <v/>
      </c>
      <c r="E35" t="str">
        <f>IF(Output[[#This Row],[Contract Measures]]="","",contract_value)</f>
        <v/>
      </c>
      <c r="F35" t="str">
        <f>IF(Output[[#This Row],[Contract Measures]]="","",reporting_frequency)</f>
        <v/>
      </c>
      <c r="G35" s="8" t="str">
        <f>IF(Output[[#This Row],[Contract Measures]]="","",reporting_start)</f>
        <v/>
      </c>
      <c r="H35" t="str">
        <f>IF(Output[[#This Row],[Contract Measures]]="","",reporting_type)</f>
        <v/>
      </c>
      <c r="I35" t="str">
        <f>IF('2 - Monitoring'!B37=0,"",'2 - Monitoring'!B37)</f>
        <v/>
      </c>
      <c r="J35" t="str">
        <f>'2 - Monitoring'!D37</f>
        <v/>
      </c>
      <c r="K35" t="str">
        <f>'2 - Monitoring'!E37</f>
        <v/>
      </c>
      <c r="L35" t="str">
        <f>'2 - Monitoring'!F37</f>
        <v/>
      </c>
      <c r="M35" s="19" t="str">
        <f>'2 - Monitoring'!G37</f>
        <v/>
      </c>
      <c r="N35" t="str">
        <f>IF(Output[[#This Row],[Contract Measures]]="","",'2 - Monitoring'!H37)</f>
        <v/>
      </c>
      <c r="O35" t="str">
        <f>IF(Output[[#This Row],[Contract Measures]]="","",'2 - Monitoring'!I37)</f>
        <v/>
      </c>
      <c r="P35" t="str">
        <f>IF(Output[[#This Row],[Contract Measures]]="","",'2 - Monitoring'!J37)</f>
        <v/>
      </c>
      <c r="Q35" t="str">
        <f>IF(Output[[#This Row],[Contract Measures]]="","",'2 - Monitoring'!K37)</f>
        <v/>
      </c>
      <c r="R35" t="str">
        <f>IF(Output[[#This Row],[Contract Measures]]="","",'2 - Monitoring'!L37)</f>
        <v/>
      </c>
      <c r="S35" t="str">
        <f>IF(Output[[#This Row],[Contract Measures]]="","",'2 - Monitoring'!M37)</f>
        <v/>
      </c>
      <c r="T35" t="str">
        <f>IF(Output[[#This Row],[Contract Measures]]="","",'2 - Monitoring'!N37)</f>
        <v/>
      </c>
      <c r="U35" t="str">
        <f>IF(Output[[#This Row],[Contract Measures]]="","",'2 - Monitoring'!O37)</f>
        <v/>
      </c>
      <c r="V35" t="str">
        <f>IF(Output[[#This Row],[Contract Measures]]="","",'2 - Monitoring'!P37)</f>
        <v/>
      </c>
      <c r="W35" t="str">
        <f>IF(Output[[#This Row],[Contract Measures]]="","",'2 - Monitoring'!Q37)</f>
        <v/>
      </c>
      <c r="X35" t="str">
        <f>IF(Output[[#This Row],[Contract Measures]]="","",'2 - Monitoring'!R37)</f>
        <v/>
      </c>
      <c r="Y35" t="str">
        <f>IF(Output[[#This Row],[Contract Measures]]="","",'2 - Monitoring'!S37)</f>
        <v/>
      </c>
      <c r="Z35" t="str">
        <f>IF(Output[[#This Row],[Contract Measures]]="","",'2 - Monitoring'!T37)</f>
        <v/>
      </c>
      <c r="AA35" t="str">
        <f>IF(Output[[#This Row],[Contract Measures]]="","",'2 - Monitoring'!U37)</f>
        <v/>
      </c>
      <c r="AB35" t="str">
        <f>IF(Output[[#This Row],[Contract Measures]]="","",'2 - Monitoring'!V37)</f>
        <v/>
      </c>
      <c r="AC35" t="str">
        <f>IF(Output[[#This Row],[Contract Measures]]="","",'2 - Monitoring'!W37)</f>
        <v/>
      </c>
      <c r="AD35" t="str">
        <f>IF(Output[[#This Row],[Contract Measures]]="","",'2 - Monitoring'!X37)</f>
        <v/>
      </c>
      <c r="AE35" t="str">
        <f>IF(Output[[#This Row],[Contract Measures]]="","",'2 - Monitoring'!Y37)</f>
        <v/>
      </c>
      <c r="AF35" t="str">
        <f>IF(Output[[#This Row],[Contract Measures]]="","",'2 - Monitoring'!Z37)</f>
        <v/>
      </c>
      <c r="AG35" t="str">
        <f>IF(Output[[#This Row],[Contract Measures]]="","",'2 - Monitoring'!AA37)</f>
        <v/>
      </c>
      <c r="AH35" t="str">
        <f>IF(Output[[#This Row],[Contract Measures]]="","",'2 - Monitoring'!AB37)</f>
        <v/>
      </c>
      <c r="AI35" t="str">
        <f>IF(Output[[#This Row],[Contract Measures]]="","",'2 - Monitoring'!AC37)</f>
        <v/>
      </c>
      <c r="AJ35" t="str">
        <f>IF(Output[[#This Row],[Contract Measures]]="","",'2 - Monitoring'!AD37)</f>
        <v/>
      </c>
      <c r="AK35" t="str">
        <f>IF(Output[[#This Row],[Contract Measures]]="","",'2 - Monitoring'!AE37)</f>
        <v/>
      </c>
      <c r="AL35" t="str">
        <f>IF(Output[[#This Row],[Contract Measures]]="","",'2 - Monitoring'!AF37)</f>
        <v/>
      </c>
      <c r="AM35" t="str">
        <f>IF(Output[[#This Row],[Contract Measures]]="","",'2 - Monitoring'!AG37)</f>
        <v/>
      </c>
      <c r="AN35" t="str">
        <f>IF(Output[[#This Row],[Contract Measures]]="","",'2 - Monitoring'!AH37)</f>
        <v/>
      </c>
      <c r="AO35" t="str">
        <f>IF(Output[[#This Row],[Contract Measures]]="","",'2 - Monitoring'!AI37)</f>
        <v/>
      </c>
      <c r="AP35" t="str">
        <f>IF(Output[[#This Row],[Contract Measures]]="","",'2 - Monitoring'!AJ37)</f>
        <v/>
      </c>
      <c r="AQ35" t="str">
        <f>IF(Output[[#This Row],[Contract Measures]]="","",'2 - Monitoring'!AK37)</f>
        <v/>
      </c>
      <c r="AR35" t="str">
        <f>IF(Output[[#This Row],[Contract Measures]]="","",'2 - Monitoring'!AL37)</f>
        <v/>
      </c>
      <c r="AS35" t="str">
        <f>IF(Output[[#This Row],[Contract Measures]]="","",'2 - Monitoring'!AM37)</f>
        <v/>
      </c>
    </row>
    <row r="36" spans="2:45">
      <c r="B36" t="str">
        <f>IF(Output[[#This Row],[Contract Measures]]="","",contract_name)</f>
        <v/>
      </c>
      <c r="C36" t="str">
        <f>IF(Output[[#This Row],[Contract Measures]]="","",contract_ref)</f>
        <v/>
      </c>
      <c r="D36" t="str">
        <f>IF(Output[[#This Row],[Contract Measures]]="","",contract_supplier)</f>
        <v/>
      </c>
      <c r="E36" t="str">
        <f>IF(Output[[#This Row],[Contract Measures]]="","",contract_value)</f>
        <v/>
      </c>
      <c r="F36" t="str">
        <f>IF(Output[[#This Row],[Contract Measures]]="","",reporting_frequency)</f>
        <v/>
      </c>
      <c r="G36" s="8" t="str">
        <f>IF(Output[[#This Row],[Contract Measures]]="","",reporting_start)</f>
        <v/>
      </c>
      <c r="H36" t="str">
        <f>IF(Output[[#This Row],[Contract Measures]]="","",reporting_type)</f>
        <v/>
      </c>
      <c r="I36" t="str">
        <f>IF('2 - Monitoring'!B38=0,"",'2 - Monitoring'!B38)</f>
        <v/>
      </c>
      <c r="J36" t="str">
        <f>'2 - Monitoring'!D38</f>
        <v/>
      </c>
      <c r="K36" t="str">
        <f>'2 - Monitoring'!E38</f>
        <v/>
      </c>
      <c r="L36" t="str">
        <f>'2 - Monitoring'!F38</f>
        <v/>
      </c>
      <c r="M36" s="19" t="str">
        <f>'2 - Monitoring'!G38</f>
        <v/>
      </c>
      <c r="N36" t="str">
        <f>IF(Output[[#This Row],[Contract Measures]]="","",'2 - Monitoring'!H38)</f>
        <v/>
      </c>
      <c r="O36" t="str">
        <f>IF(Output[[#This Row],[Contract Measures]]="","",'2 - Monitoring'!I38)</f>
        <v/>
      </c>
      <c r="P36" t="str">
        <f>IF(Output[[#This Row],[Contract Measures]]="","",'2 - Monitoring'!J38)</f>
        <v/>
      </c>
      <c r="Q36" t="str">
        <f>IF(Output[[#This Row],[Contract Measures]]="","",'2 - Monitoring'!K38)</f>
        <v/>
      </c>
      <c r="R36" t="str">
        <f>IF(Output[[#This Row],[Contract Measures]]="","",'2 - Monitoring'!L38)</f>
        <v/>
      </c>
      <c r="S36" t="str">
        <f>IF(Output[[#This Row],[Contract Measures]]="","",'2 - Monitoring'!M38)</f>
        <v/>
      </c>
      <c r="T36" t="str">
        <f>IF(Output[[#This Row],[Contract Measures]]="","",'2 - Monitoring'!N38)</f>
        <v/>
      </c>
      <c r="U36" t="str">
        <f>IF(Output[[#This Row],[Contract Measures]]="","",'2 - Monitoring'!O38)</f>
        <v/>
      </c>
      <c r="V36" t="str">
        <f>IF(Output[[#This Row],[Contract Measures]]="","",'2 - Monitoring'!P38)</f>
        <v/>
      </c>
      <c r="W36" t="str">
        <f>IF(Output[[#This Row],[Contract Measures]]="","",'2 - Monitoring'!Q38)</f>
        <v/>
      </c>
      <c r="X36" t="str">
        <f>IF(Output[[#This Row],[Contract Measures]]="","",'2 - Monitoring'!R38)</f>
        <v/>
      </c>
      <c r="Y36" t="str">
        <f>IF(Output[[#This Row],[Contract Measures]]="","",'2 - Monitoring'!S38)</f>
        <v/>
      </c>
      <c r="Z36" t="str">
        <f>IF(Output[[#This Row],[Contract Measures]]="","",'2 - Monitoring'!T38)</f>
        <v/>
      </c>
      <c r="AA36" t="str">
        <f>IF(Output[[#This Row],[Contract Measures]]="","",'2 - Monitoring'!U38)</f>
        <v/>
      </c>
      <c r="AB36" t="str">
        <f>IF(Output[[#This Row],[Contract Measures]]="","",'2 - Monitoring'!V38)</f>
        <v/>
      </c>
      <c r="AC36" t="str">
        <f>IF(Output[[#This Row],[Contract Measures]]="","",'2 - Monitoring'!W38)</f>
        <v/>
      </c>
      <c r="AD36" t="str">
        <f>IF(Output[[#This Row],[Contract Measures]]="","",'2 - Monitoring'!X38)</f>
        <v/>
      </c>
      <c r="AE36" t="str">
        <f>IF(Output[[#This Row],[Contract Measures]]="","",'2 - Monitoring'!Y38)</f>
        <v/>
      </c>
      <c r="AF36" t="str">
        <f>IF(Output[[#This Row],[Contract Measures]]="","",'2 - Monitoring'!Z38)</f>
        <v/>
      </c>
      <c r="AG36" t="str">
        <f>IF(Output[[#This Row],[Contract Measures]]="","",'2 - Monitoring'!AA38)</f>
        <v/>
      </c>
      <c r="AH36" t="str">
        <f>IF(Output[[#This Row],[Contract Measures]]="","",'2 - Monitoring'!AB38)</f>
        <v/>
      </c>
      <c r="AI36" t="str">
        <f>IF(Output[[#This Row],[Contract Measures]]="","",'2 - Monitoring'!AC38)</f>
        <v/>
      </c>
      <c r="AJ36" t="str">
        <f>IF(Output[[#This Row],[Contract Measures]]="","",'2 - Monitoring'!AD38)</f>
        <v/>
      </c>
      <c r="AK36" t="str">
        <f>IF(Output[[#This Row],[Contract Measures]]="","",'2 - Monitoring'!AE38)</f>
        <v/>
      </c>
      <c r="AL36" t="str">
        <f>IF(Output[[#This Row],[Contract Measures]]="","",'2 - Monitoring'!AF38)</f>
        <v/>
      </c>
      <c r="AM36" t="str">
        <f>IF(Output[[#This Row],[Contract Measures]]="","",'2 - Monitoring'!AG38)</f>
        <v/>
      </c>
      <c r="AN36" t="str">
        <f>IF(Output[[#This Row],[Contract Measures]]="","",'2 - Monitoring'!AH38)</f>
        <v/>
      </c>
      <c r="AO36" t="str">
        <f>IF(Output[[#This Row],[Contract Measures]]="","",'2 - Monitoring'!AI38)</f>
        <v/>
      </c>
      <c r="AP36" t="str">
        <f>IF(Output[[#This Row],[Contract Measures]]="","",'2 - Monitoring'!AJ38)</f>
        <v/>
      </c>
      <c r="AQ36" t="str">
        <f>IF(Output[[#This Row],[Contract Measures]]="","",'2 - Monitoring'!AK38)</f>
        <v/>
      </c>
      <c r="AR36" t="str">
        <f>IF(Output[[#This Row],[Contract Measures]]="","",'2 - Monitoring'!AL38)</f>
        <v/>
      </c>
      <c r="AS36" t="str">
        <f>IF(Output[[#This Row],[Contract Measures]]="","",'2 - Monitoring'!AM38)</f>
        <v/>
      </c>
    </row>
    <row r="37" spans="2:45">
      <c r="B37" t="str">
        <f>IF(Output[[#This Row],[Contract Measures]]="","",contract_name)</f>
        <v/>
      </c>
      <c r="C37" t="str">
        <f>IF(Output[[#This Row],[Contract Measures]]="","",contract_ref)</f>
        <v/>
      </c>
      <c r="D37" t="str">
        <f>IF(Output[[#This Row],[Contract Measures]]="","",contract_supplier)</f>
        <v/>
      </c>
      <c r="E37" t="str">
        <f>IF(Output[[#This Row],[Contract Measures]]="","",contract_value)</f>
        <v/>
      </c>
      <c r="F37" t="str">
        <f>IF(Output[[#This Row],[Contract Measures]]="","",reporting_frequency)</f>
        <v/>
      </c>
      <c r="G37" s="8" t="str">
        <f>IF(Output[[#This Row],[Contract Measures]]="","",reporting_start)</f>
        <v/>
      </c>
      <c r="H37" t="str">
        <f>IF(Output[[#This Row],[Contract Measures]]="","",reporting_type)</f>
        <v/>
      </c>
      <c r="I37" t="str">
        <f>IF('2 - Monitoring'!B39=0,"",'2 - Monitoring'!B39)</f>
        <v/>
      </c>
      <c r="J37" t="str">
        <f>'2 - Monitoring'!D39</f>
        <v/>
      </c>
      <c r="K37" t="str">
        <f>'2 - Monitoring'!E39</f>
        <v/>
      </c>
      <c r="L37" t="str">
        <f>'2 - Monitoring'!F39</f>
        <v/>
      </c>
      <c r="M37" s="19" t="str">
        <f>'2 - Monitoring'!G39</f>
        <v/>
      </c>
      <c r="N37" t="str">
        <f>IF(Output[[#This Row],[Contract Measures]]="","",'2 - Monitoring'!H39)</f>
        <v/>
      </c>
      <c r="O37" t="str">
        <f>IF(Output[[#This Row],[Contract Measures]]="","",'2 - Monitoring'!I39)</f>
        <v/>
      </c>
      <c r="P37" t="str">
        <f>IF(Output[[#This Row],[Contract Measures]]="","",'2 - Monitoring'!J39)</f>
        <v/>
      </c>
      <c r="Q37" t="str">
        <f>IF(Output[[#This Row],[Contract Measures]]="","",'2 - Monitoring'!K39)</f>
        <v/>
      </c>
      <c r="R37" t="str">
        <f>IF(Output[[#This Row],[Contract Measures]]="","",'2 - Monitoring'!L39)</f>
        <v/>
      </c>
      <c r="S37" t="str">
        <f>IF(Output[[#This Row],[Contract Measures]]="","",'2 - Monitoring'!M39)</f>
        <v/>
      </c>
      <c r="T37" t="str">
        <f>IF(Output[[#This Row],[Contract Measures]]="","",'2 - Monitoring'!N39)</f>
        <v/>
      </c>
      <c r="U37" t="str">
        <f>IF(Output[[#This Row],[Contract Measures]]="","",'2 - Monitoring'!O39)</f>
        <v/>
      </c>
      <c r="V37" t="str">
        <f>IF(Output[[#This Row],[Contract Measures]]="","",'2 - Monitoring'!P39)</f>
        <v/>
      </c>
      <c r="W37" t="str">
        <f>IF(Output[[#This Row],[Contract Measures]]="","",'2 - Monitoring'!Q39)</f>
        <v/>
      </c>
      <c r="X37" t="str">
        <f>IF(Output[[#This Row],[Contract Measures]]="","",'2 - Monitoring'!R39)</f>
        <v/>
      </c>
      <c r="Y37" t="str">
        <f>IF(Output[[#This Row],[Contract Measures]]="","",'2 - Monitoring'!S39)</f>
        <v/>
      </c>
      <c r="Z37" t="str">
        <f>IF(Output[[#This Row],[Contract Measures]]="","",'2 - Monitoring'!T39)</f>
        <v/>
      </c>
      <c r="AA37" t="str">
        <f>IF(Output[[#This Row],[Contract Measures]]="","",'2 - Monitoring'!U39)</f>
        <v/>
      </c>
      <c r="AB37" t="str">
        <f>IF(Output[[#This Row],[Contract Measures]]="","",'2 - Monitoring'!V39)</f>
        <v/>
      </c>
      <c r="AC37" t="str">
        <f>IF(Output[[#This Row],[Contract Measures]]="","",'2 - Monitoring'!W39)</f>
        <v/>
      </c>
      <c r="AD37" t="str">
        <f>IF(Output[[#This Row],[Contract Measures]]="","",'2 - Monitoring'!X39)</f>
        <v/>
      </c>
      <c r="AE37" t="str">
        <f>IF(Output[[#This Row],[Contract Measures]]="","",'2 - Monitoring'!Y39)</f>
        <v/>
      </c>
      <c r="AF37" t="str">
        <f>IF(Output[[#This Row],[Contract Measures]]="","",'2 - Monitoring'!Z39)</f>
        <v/>
      </c>
      <c r="AG37" t="str">
        <f>IF(Output[[#This Row],[Contract Measures]]="","",'2 - Monitoring'!AA39)</f>
        <v/>
      </c>
      <c r="AH37" t="str">
        <f>IF(Output[[#This Row],[Contract Measures]]="","",'2 - Monitoring'!AB39)</f>
        <v/>
      </c>
      <c r="AI37" t="str">
        <f>IF(Output[[#This Row],[Contract Measures]]="","",'2 - Monitoring'!AC39)</f>
        <v/>
      </c>
      <c r="AJ37" t="str">
        <f>IF(Output[[#This Row],[Contract Measures]]="","",'2 - Monitoring'!AD39)</f>
        <v/>
      </c>
      <c r="AK37" t="str">
        <f>IF(Output[[#This Row],[Contract Measures]]="","",'2 - Monitoring'!AE39)</f>
        <v/>
      </c>
      <c r="AL37" t="str">
        <f>IF(Output[[#This Row],[Contract Measures]]="","",'2 - Monitoring'!AF39)</f>
        <v/>
      </c>
      <c r="AM37" t="str">
        <f>IF(Output[[#This Row],[Contract Measures]]="","",'2 - Monitoring'!AG39)</f>
        <v/>
      </c>
      <c r="AN37" t="str">
        <f>IF(Output[[#This Row],[Contract Measures]]="","",'2 - Monitoring'!AH39)</f>
        <v/>
      </c>
      <c r="AO37" t="str">
        <f>IF(Output[[#This Row],[Contract Measures]]="","",'2 - Monitoring'!AI39)</f>
        <v/>
      </c>
      <c r="AP37" t="str">
        <f>IF(Output[[#This Row],[Contract Measures]]="","",'2 - Monitoring'!AJ39)</f>
        <v/>
      </c>
      <c r="AQ37" t="str">
        <f>IF(Output[[#This Row],[Contract Measures]]="","",'2 - Monitoring'!AK39)</f>
        <v/>
      </c>
      <c r="AR37" t="str">
        <f>IF(Output[[#This Row],[Contract Measures]]="","",'2 - Monitoring'!AL39)</f>
        <v/>
      </c>
      <c r="AS37" t="str">
        <f>IF(Output[[#This Row],[Contract Measures]]="","",'2 - Monitoring'!AM39)</f>
        <v/>
      </c>
    </row>
    <row r="38" spans="2:45">
      <c r="B38" t="str">
        <f>IF(Output[[#This Row],[Contract Measures]]="","",contract_name)</f>
        <v/>
      </c>
      <c r="C38" t="str">
        <f>IF(Output[[#This Row],[Contract Measures]]="","",contract_ref)</f>
        <v/>
      </c>
      <c r="D38" t="str">
        <f>IF(Output[[#This Row],[Contract Measures]]="","",contract_supplier)</f>
        <v/>
      </c>
      <c r="E38" t="str">
        <f>IF(Output[[#This Row],[Contract Measures]]="","",contract_value)</f>
        <v/>
      </c>
      <c r="F38" t="str">
        <f>IF(Output[[#This Row],[Contract Measures]]="","",reporting_frequency)</f>
        <v/>
      </c>
      <c r="G38" s="8" t="str">
        <f>IF(Output[[#This Row],[Contract Measures]]="","",reporting_start)</f>
        <v/>
      </c>
      <c r="H38" t="str">
        <f>IF(Output[[#This Row],[Contract Measures]]="","",reporting_type)</f>
        <v/>
      </c>
      <c r="I38" t="str">
        <f>IF('2 - Monitoring'!B40=0,"",'2 - Monitoring'!B40)</f>
        <v/>
      </c>
      <c r="J38" t="str">
        <f>'2 - Monitoring'!D40</f>
        <v/>
      </c>
      <c r="K38" t="str">
        <f>'2 - Monitoring'!E40</f>
        <v/>
      </c>
      <c r="L38" t="str">
        <f>'2 - Monitoring'!F40</f>
        <v/>
      </c>
      <c r="M38" s="19" t="str">
        <f>'2 - Monitoring'!G40</f>
        <v/>
      </c>
      <c r="N38" t="str">
        <f>IF(Output[[#This Row],[Contract Measures]]="","",'2 - Monitoring'!H40)</f>
        <v/>
      </c>
      <c r="O38" t="str">
        <f>IF(Output[[#This Row],[Contract Measures]]="","",'2 - Monitoring'!I40)</f>
        <v/>
      </c>
      <c r="P38" t="str">
        <f>IF(Output[[#This Row],[Contract Measures]]="","",'2 - Monitoring'!J40)</f>
        <v/>
      </c>
      <c r="Q38" t="str">
        <f>IF(Output[[#This Row],[Contract Measures]]="","",'2 - Monitoring'!K40)</f>
        <v/>
      </c>
      <c r="R38" t="str">
        <f>IF(Output[[#This Row],[Contract Measures]]="","",'2 - Monitoring'!L40)</f>
        <v/>
      </c>
      <c r="S38" t="str">
        <f>IF(Output[[#This Row],[Contract Measures]]="","",'2 - Monitoring'!M40)</f>
        <v/>
      </c>
      <c r="T38" t="str">
        <f>IF(Output[[#This Row],[Contract Measures]]="","",'2 - Monitoring'!N40)</f>
        <v/>
      </c>
      <c r="U38" t="str">
        <f>IF(Output[[#This Row],[Contract Measures]]="","",'2 - Monitoring'!O40)</f>
        <v/>
      </c>
      <c r="V38" t="str">
        <f>IF(Output[[#This Row],[Contract Measures]]="","",'2 - Monitoring'!P40)</f>
        <v/>
      </c>
      <c r="W38" t="str">
        <f>IF(Output[[#This Row],[Contract Measures]]="","",'2 - Monitoring'!Q40)</f>
        <v/>
      </c>
      <c r="X38" t="str">
        <f>IF(Output[[#This Row],[Contract Measures]]="","",'2 - Monitoring'!R40)</f>
        <v/>
      </c>
      <c r="Y38" t="str">
        <f>IF(Output[[#This Row],[Contract Measures]]="","",'2 - Monitoring'!S40)</f>
        <v/>
      </c>
      <c r="Z38" t="str">
        <f>IF(Output[[#This Row],[Contract Measures]]="","",'2 - Monitoring'!T40)</f>
        <v/>
      </c>
      <c r="AA38" t="str">
        <f>IF(Output[[#This Row],[Contract Measures]]="","",'2 - Monitoring'!U40)</f>
        <v/>
      </c>
      <c r="AB38" t="str">
        <f>IF(Output[[#This Row],[Contract Measures]]="","",'2 - Monitoring'!V40)</f>
        <v/>
      </c>
      <c r="AC38" t="str">
        <f>IF(Output[[#This Row],[Contract Measures]]="","",'2 - Monitoring'!W40)</f>
        <v/>
      </c>
      <c r="AD38" t="str">
        <f>IF(Output[[#This Row],[Contract Measures]]="","",'2 - Monitoring'!X40)</f>
        <v/>
      </c>
      <c r="AE38" t="str">
        <f>IF(Output[[#This Row],[Contract Measures]]="","",'2 - Monitoring'!Y40)</f>
        <v/>
      </c>
      <c r="AF38" t="str">
        <f>IF(Output[[#This Row],[Contract Measures]]="","",'2 - Monitoring'!Z40)</f>
        <v/>
      </c>
      <c r="AG38" t="str">
        <f>IF(Output[[#This Row],[Contract Measures]]="","",'2 - Monitoring'!AA40)</f>
        <v/>
      </c>
      <c r="AH38" t="str">
        <f>IF(Output[[#This Row],[Contract Measures]]="","",'2 - Monitoring'!AB40)</f>
        <v/>
      </c>
      <c r="AI38" t="str">
        <f>IF(Output[[#This Row],[Contract Measures]]="","",'2 - Monitoring'!AC40)</f>
        <v/>
      </c>
      <c r="AJ38" t="str">
        <f>IF(Output[[#This Row],[Contract Measures]]="","",'2 - Monitoring'!AD40)</f>
        <v/>
      </c>
      <c r="AK38" t="str">
        <f>IF(Output[[#This Row],[Contract Measures]]="","",'2 - Monitoring'!AE40)</f>
        <v/>
      </c>
      <c r="AL38" t="str">
        <f>IF(Output[[#This Row],[Contract Measures]]="","",'2 - Monitoring'!AF40)</f>
        <v/>
      </c>
      <c r="AM38" t="str">
        <f>IF(Output[[#This Row],[Contract Measures]]="","",'2 - Monitoring'!AG40)</f>
        <v/>
      </c>
      <c r="AN38" t="str">
        <f>IF(Output[[#This Row],[Contract Measures]]="","",'2 - Monitoring'!AH40)</f>
        <v/>
      </c>
      <c r="AO38" t="str">
        <f>IF(Output[[#This Row],[Contract Measures]]="","",'2 - Monitoring'!AI40)</f>
        <v/>
      </c>
      <c r="AP38" t="str">
        <f>IF(Output[[#This Row],[Contract Measures]]="","",'2 - Monitoring'!AJ40)</f>
        <v/>
      </c>
      <c r="AQ38" t="str">
        <f>IF(Output[[#This Row],[Contract Measures]]="","",'2 - Monitoring'!AK40)</f>
        <v/>
      </c>
      <c r="AR38" t="str">
        <f>IF(Output[[#This Row],[Contract Measures]]="","",'2 - Monitoring'!AL40)</f>
        <v/>
      </c>
      <c r="AS38" t="str">
        <f>IF(Output[[#This Row],[Contract Measures]]="","",'2 - Monitoring'!AM40)</f>
        <v/>
      </c>
    </row>
    <row r="39" spans="2:45">
      <c r="B39" t="str">
        <f>IF(Output[[#This Row],[Contract Measures]]="","",contract_name)</f>
        <v/>
      </c>
      <c r="C39" t="str">
        <f>IF(Output[[#This Row],[Contract Measures]]="","",contract_ref)</f>
        <v/>
      </c>
      <c r="D39" t="str">
        <f>IF(Output[[#This Row],[Contract Measures]]="","",contract_supplier)</f>
        <v/>
      </c>
      <c r="E39" t="str">
        <f>IF(Output[[#This Row],[Contract Measures]]="","",contract_value)</f>
        <v/>
      </c>
      <c r="F39" t="str">
        <f>IF(Output[[#This Row],[Contract Measures]]="","",reporting_frequency)</f>
        <v/>
      </c>
      <c r="G39" s="8" t="str">
        <f>IF(Output[[#This Row],[Contract Measures]]="","",reporting_start)</f>
        <v/>
      </c>
      <c r="H39" t="str">
        <f>IF(Output[[#This Row],[Contract Measures]]="","",reporting_type)</f>
        <v/>
      </c>
      <c r="I39" t="str">
        <f>IF('2 - Monitoring'!B41=0,"",'2 - Monitoring'!B41)</f>
        <v/>
      </c>
      <c r="J39" t="str">
        <f>'2 - Monitoring'!D41</f>
        <v/>
      </c>
      <c r="K39" t="str">
        <f>'2 - Monitoring'!E41</f>
        <v/>
      </c>
      <c r="L39" t="str">
        <f>'2 - Monitoring'!F41</f>
        <v/>
      </c>
      <c r="M39" s="19" t="str">
        <f>'2 - Monitoring'!G41</f>
        <v/>
      </c>
      <c r="N39" t="str">
        <f>IF(Output[[#This Row],[Contract Measures]]="","",'2 - Monitoring'!H41)</f>
        <v/>
      </c>
      <c r="O39" t="str">
        <f>IF(Output[[#This Row],[Contract Measures]]="","",'2 - Monitoring'!I41)</f>
        <v/>
      </c>
      <c r="P39" t="str">
        <f>IF(Output[[#This Row],[Contract Measures]]="","",'2 - Monitoring'!J41)</f>
        <v/>
      </c>
      <c r="Q39" t="str">
        <f>IF(Output[[#This Row],[Contract Measures]]="","",'2 - Monitoring'!K41)</f>
        <v/>
      </c>
      <c r="R39" t="str">
        <f>IF(Output[[#This Row],[Contract Measures]]="","",'2 - Monitoring'!L41)</f>
        <v/>
      </c>
      <c r="S39" t="str">
        <f>IF(Output[[#This Row],[Contract Measures]]="","",'2 - Monitoring'!M41)</f>
        <v/>
      </c>
      <c r="T39" t="str">
        <f>IF(Output[[#This Row],[Contract Measures]]="","",'2 - Monitoring'!N41)</f>
        <v/>
      </c>
      <c r="U39" t="str">
        <f>IF(Output[[#This Row],[Contract Measures]]="","",'2 - Monitoring'!O41)</f>
        <v/>
      </c>
      <c r="V39" t="str">
        <f>IF(Output[[#This Row],[Contract Measures]]="","",'2 - Monitoring'!P41)</f>
        <v/>
      </c>
      <c r="W39" t="str">
        <f>IF(Output[[#This Row],[Contract Measures]]="","",'2 - Monitoring'!Q41)</f>
        <v/>
      </c>
      <c r="X39" t="str">
        <f>IF(Output[[#This Row],[Contract Measures]]="","",'2 - Monitoring'!R41)</f>
        <v/>
      </c>
      <c r="Y39" t="str">
        <f>IF(Output[[#This Row],[Contract Measures]]="","",'2 - Monitoring'!S41)</f>
        <v/>
      </c>
      <c r="Z39" t="str">
        <f>IF(Output[[#This Row],[Contract Measures]]="","",'2 - Monitoring'!T41)</f>
        <v/>
      </c>
      <c r="AA39" t="str">
        <f>IF(Output[[#This Row],[Contract Measures]]="","",'2 - Monitoring'!U41)</f>
        <v/>
      </c>
      <c r="AB39" t="str">
        <f>IF(Output[[#This Row],[Contract Measures]]="","",'2 - Monitoring'!V41)</f>
        <v/>
      </c>
      <c r="AC39" t="str">
        <f>IF(Output[[#This Row],[Contract Measures]]="","",'2 - Monitoring'!W41)</f>
        <v/>
      </c>
      <c r="AD39" t="str">
        <f>IF(Output[[#This Row],[Contract Measures]]="","",'2 - Monitoring'!X41)</f>
        <v/>
      </c>
      <c r="AE39" t="str">
        <f>IF(Output[[#This Row],[Contract Measures]]="","",'2 - Monitoring'!Y41)</f>
        <v/>
      </c>
      <c r="AF39" t="str">
        <f>IF(Output[[#This Row],[Contract Measures]]="","",'2 - Monitoring'!Z41)</f>
        <v/>
      </c>
      <c r="AG39" t="str">
        <f>IF(Output[[#This Row],[Contract Measures]]="","",'2 - Monitoring'!AA41)</f>
        <v/>
      </c>
      <c r="AH39" t="str">
        <f>IF(Output[[#This Row],[Contract Measures]]="","",'2 - Monitoring'!AB41)</f>
        <v/>
      </c>
      <c r="AI39" t="str">
        <f>IF(Output[[#This Row],[Contract Measures]]="","",'2 - Monitoring'!AC41)</f>
        <v/>
      </c>
      <c r="AJ39" t="str">
        <f>IF(Output[[#This Row],[Contract Measures]]="","",'2 - Monitoring'!AD41)</f>
        <v/>
      </c>
      <c r="AK39" t="str">
        <f>IF(Output[[#This Row],[Contract Measures]]="","",'2 - Monitoring'!AE41)</f>
        <v/>
      </c>
      <c r="AL39" t="str">
        <f>IF(Output[[#This Row],[Contract Measures]]="","",'2 - Monitoring'!AF41)</f>
        <v/>
      </c>
      <c r="AM39" t="str">
        <f>IF(Output[[#This Row],[Contract Measures]]="","",'2 - Monitoring'!AG41)</f>
        <v/>
      </c>
      <c r="AN39" t="str">
        <f>IF(Output[[#This Row],[Contract Measures]]="","",'2 - Monitoring'!AH41)</f>
        <v/>
      </c>
      <c r="AO39" t="str">
        <f>IF(Output[[#This Row],[Contract Measures]]="","",'2 - Monitoring'!AI41)</f>
        <v/>
      </c>
      <c r="AP39" t="str">
        <f>IF(Output[[#This Row],[Contract Measures]]="","",'2 - Monitoring'!AJ41)</f>
        <v/>
      </c>
      <c r="AQ39" t="str">
        <f>IF(Output[[#This Row],[Contract Measures]]="","",'2 - Monitoring'!AK41)</f>
        <v/>
      </c>
      <c r="AR39" t="str">
        <f>IF(Output[[#This Row],[Contract Measures]]="","",'2 - Monitoring'!AL41)</f>
        <v/>
      </c>
      <c r="AS39" t="str">
        <f>IF(Output[[#This Row],[Contract Measures]]="","",'2 - Monitoring'!AM41)</f>
        <v/>
      </c>
    </row>
    <row r="40" spans="2:45">
      <c r="B40" t="str">
        <f>IF(Output[[#This Row],[Contract Measures]]="","",contract_name)</f>
        <v/>
      </c>
      <c r="C40" t="str">
        <f>IF(Output[[#This Row],[Contract Measures]]="","",contract_ref)</f>
        <v/>
      </c>
      <c r="D40" t="str">
        <f>IF(Output[[#This Row],[Contract Measures]]="","",contract_supplier)</f>
        <v/>
      </c>
      <c r="E40" t="str">
        <f>IF(Output[[#This Row],[Contract Measures]]="","",contract_value)</f>
        <v/>
      </c>
      <c r="F40" t="str">
        <f>IF(Output[[#This Row],[Contract Measures]]="","",reporting_frequency)</f>
        <v/>
      </c>
      <c r="G40" s="8" t="str">
        <f>IF(Output[[#This Row],[Contract Measures]]="","",reporting_start)</f>
        <v/>
      </c>
      <c r="H40" t="str">
        <f>IF(Output[[#This Row],[Contract Measures]]="","",reporting_type)</f>
        <v/>
      </c>
      <c r="I40" t="str">
        <f>IF('2 - Monitoring'!B42=0,"",'2 - Monitoring'!B42)</f>
        <v/>
      </c>
      <c r="J40" t="str">
        <f>'2 - Monitoring'!D42</f>
        <v/>
      </c>
      <c r="K40" t="str">
        <f>'2 - Monitoring'!E42</f>
        <v/>
      </c>
      <c r="L40" t="str">
        <f>'2 - Monitoring'!F42</f>
        <v/>
      </c>
      <c r="M40" s="19" t="str">
        <f>'2 - Monitoring'!G42</f>
        <v/>
      </c>
      <c r="N40" t="str">
        <f>IF(Output[[#This Row],[Contract Measures]]="","",'2 - Monitoring'!H42)</f>
        <v/>
      </c>
      <c r="O40" t="str">
        <f>IF(Output[[#This Row],[Contract Measures]]="","",'2 - Monitoring'!I42)</f>
        <v/>
      </c>
      <c r="P40" t="str">
        <f>IF(Output[[#This Row],[Contract Measures]]="","",'2 - Monitoring'!J42)</f>
        <v/>
      </c>
      <c r="Q40" t="str">
        <f>IF(Output[[#This Row],[Contract Measures]]="","",'2 - Monitoring'!K42)</f>
        <v/>
      </c>
      <c r="R40" t="str">
        <f>IF(Output[[#This Row],[Contract Measures]]="","",'2 - Monitoring'!L42)</f>
        <v/>
      </c>
      <c r="S40" t="str">
        <f>IF(Output[[#This Row],[Contract Measures]]="","",'2 - Monitoring'!M42)</f>
        <v/>
      </c>
      <c r="T40" t="str">
        <f>IF(Output[[#This Row],[Contract Measures]]="","",'2 - Monitoring'!N42)</f>
        <v/>
      </c>
      <c r="U40" t="str">
        <f>IF(Output[[#This Row],[Contract Measures]]="","",'2 - Monitoring'!O42)</f>
        <v/>
      </c>
      <c r="V40" t="str">
        <f>IF(Output[[#This Row],[Contract Measures]]="","",'2 - Monitoring'!P42)</f>
        <v/>
      </c>
      <c r="W40" t="str">
        <f>IF(Output[[#This Row],[Contract Measures]]="","",'2 - Monitoring'!Q42)</f>
        <v/>
      </c>
      <c r="X40" t="str">
        <f>IF(Output[[#This Row],[Contract Measures]]="","",'2 - Monitoring'!R42)</f>
        <v/>
      </c>
      <c r="Y40" t="str">
        <f>IF(Output[[#This Row],[Contract Measures]]="","",'2 - Monitoring'!S42)</f>
        <v/>
      </c>
      <c r="Z40" t="str">
        <f>IF(Output[[#This Row],[Contract Measures]]="","",'2 - Monitoring'!T42)</f>
        <v/>
      </c>
      <c r="AA40" t="str">
        <f>IF(Output[[#This Row],[Contract Measures]]="","",'2 - Monitoring'!U42)</f>
        <v/>
      </c>
      <c r="AB40" t="str">
        <f>IF(Output[[#This Row],[Contract Measures]]="","",'2 - Monitoring'!V42)</f>
        <v/>
      </c>
      <c r="AC40" t="str">
        <f>IF(Output[[#This Row],[Contract Measures]]="","",'2 - Monitoring'!W42)</f>
        <v/>
      </c>
      <c r="AD40" t="str">
        <f>IF(Output[[#This Row],[Contract Measures]]="","",'2 - Monitoring'!X42)</f>
        <v/>
      </c>
      <c r="AE40" t="str">
        <f>IF(Output[[#This Row],[Contract Measures]]="","",'2 - Monitoring'!Y42)</f>
        <v/>
      </c>
      <c r="AF40" t="str">
        <f>IF(Output[[#This Row],[Contract Measures]]="","",'2 - Monitoring'!Z42)</f>
        <v/>
      </c>
      <c r="AG40" t="str">
        <f>IF(Output[[#This Row],[Contract Measures]]="","",'2 - Monitoring'!AA42)</f>
        <v/>
      </c>
      <c r="AH40" t="str">
        <f>IF(Output[[#This Row],[Contract Measures]]="","",'2 - Monitoring'!AB42)</f>
        <v/>
      </c>
      <c r="AI40" t="str">
        <f>IF(Output[[#This Row],[Contract Measures]]="","",'2 - Monitoring'!AC42)</f>
        <v/>
      </c>
      <c r="AJ40" t="str">
        <f>IF(Output[[#This Row],[Contract Measures]]="","",'2 - Monitoring'!AD42)</f>
        <v/>
      </c>
      <c r="AK40" t="str">
        <f>IF(Output[[#This Row],[Contract Measures]]="","",'2 - Monitoring'!AE42)</f>
        <v/>
      </c>
      <c r="AL40" t="str">
        <f>IF(Output[[#This Row],[Contract Measures]]="","",'2 - Monitoring'!AF42)</f>
        <v/>
      </c>
      <c r="AM40" t="str">
        <f>IF(Output[[#This Row],[Contract Measures]]="","",'2 - Monitoring'!AG42)</f>
        <v/>
      </c>
      <c r="AN40" t="str">
        <f>IF(Output[[#This Row],[Contract Measures]]="","",'2 - Monitoring'!AH42)</f>
        <v/>
      </c>
      <c r="AO40" t="str">
        <f>IF(Output[[#This Row],[Contract Measures]]="","",'2 - Monitoring'!AI42)</f>
        <v/>
      </c>
      <c r="AP40" t="str">
        <f>IF(Output[[#This Row],[Contract Measures]]="","",'2 - Monitoring'!AJ42)</f>
        <v/>
      </c>
      <c r="AQ40" t="str">
        <f>IF(Output[[#This Row],[Contract Measures]]="","",'2 - Monitoring'!AK42)</f>
        <v/>
      </c>
      <c r="AR40" t="str">
        <f>IF(Output[[#This Row],[Contract Measures]]="","",'2 - Monitoring'!AL42)</f>
        <v/>
      </c>
      <c r="AS40" t="str">
        <f>IF(Output[[#This Row],[Contract Measures]]="","",'2 - Monitoring'!AM42)</f>
        <v/>
      </c>
    </row>
    <row r="41" spans="2:45">
      <c r="B41" t="str">
        <f>IF(Output[[#This Row],[Contract Measures]]="","",contract_name)</f>
        <v/>
      </c>
      <c r="C41" t="str">
        <f>IF(Output[[#This Row],[Contract Measures]]="","",contract_ref)</f>
        <v/>
      </c>
      <c r="D41" t="str">
        <f>IF(Output[[#This Row],[Contract Measures]]="","",contract_supplier)</f>
        <v/>
      </c>
      <c r="E41" t="str">
        <f>IF(Output[[#This Row],[Contract Measures]]="","",contract_value)</f>
        <v/>
      </c>
      <c r="F41" t="str">
        <f>IF(Output[[#This Row],[Contract Measures]]="","",reporting_frequency)</f>
        <v/>
      </c>
      <c r="G41" s="8" t="str">
        <f>IF(Output[[#This Row],[Contract Measures]]="","",reporting_start)</f>
        <v/>
      </c>
      <c r="H41" t="str">
        <f>IF(Output[[#This Row],[Contract Measures]]="","",reporting_type)</f>
        <v/>
      </c>
      <c r="I41" t="str">
        <f>IF('2 - Monitoring'!B43=0,"",'2 - Monitoring'!B43)</f>
        <v/>
      </c>
      <c r="J41" t="str">
        <f>'2 - Monitoring'!D43</f>
        <v/>
      </c>
      <c r="K41" t="str">
        <f>'2 - Monitoring'!E43</f>
        <v/>
      </c>
      <c r="L41" t="str">
        <f>'2 - Monitoring'!F43</f>
        <v/>
      </c>
      <c r="M41" s="19" t="str">
        <f>'2 - Monitoring'!G43</f>
        <v/>
      </c>
      <c r="N41" t="str">
        <f>IF(Output[[#This Row],[Contract Measures]]="","",'2 - Monitoring'!H43)</f>
        <v/>
      </c>
      <c r="O41" t="str">
        <f>IF(Output[[#This Row],[Contract Measures]]="","",'2 - Monitoring'!I43)</f>
        <v/>
      </c>
      <c r="P41" t="str">
        <f>IF(Output[[#This Row],[Contract Measures]]="","",'2 - Monitoring'!J43)</f>
        <v/>
      </c>
      <c r="Q41" t="str">
        <f>IF(Output[[#This Row],[Contract Measures]]="","",'2 - Monitoring'!K43)</f>
        <v/>
      </c>
      <c r="R41" t="str">
        <f>IF(Output[[#This Row],[Contract Measures]]="","",'2 - Monitoring'!L43)</f>
        <v/>
      </c>
      <c r="S41" t="str">
        <f>IF(Output[[#This Row],[Contract Measures]]="","",'2 - Monitoring'!M43)</f>
        <v/>
      </c>
      <c r="T41" t="str">
        <f>IF(Output[[#This Row],[Contract Measures]]="","",'2 - Monitoring'!N43)</f>
        <v/>
      </c>
      <c r="U41" t="str">
        <f>IF(Output[[#This Row],[Contract Measures]]="","",'2 - Monitoring'!O43)</f>
        <v/>
      </c>
      <c r="V41" t="str">
        <f>IF(Output[[#This Row],[Contract Measures]]="","",'2 - Monitoring'!P43)</f>
        <v/>
      </c>
      <c r="W41" t="str">
        <f>IF(Output[[#This Row],[Contract Measures]]="","",'2 - Monitoring'!Q43)</f>
        <v/>
      </c>
      <c r="X41" t="str">
        <f>IF(Output[[#This Row],[Contract Measures]]="","",'2 - Monitoring'!R43)</f>
        <v/>
      </c>
      <c r="Y41" t="str">
        <f>IF(Output[[#This Row],[Contract Measures]]="","",'2 - Monitoring'!S43)</f>
        <v/>
      </c>
      <c r="Z41" t="str">
        <f>IF(Output[[#This Row],[Contract Measures]]="","",'2 - Monitoring'!T43)</f>
        <v/>
      </c>
      <c r="AA41" t="str">
        <f>IF(Output[[#This Row],[Contract Measures]]="","",'2 - Monitoring'!U43)</f>
        <v/>
      </c>
      <c r="AB41" t="str">
        <f>IF(Output[[#This Row],[Contract Measures]]="","",'2 - Monitoring'!V43)</f>
        <v/>
      </c>
      <c r="AC41" t="str">
        <f>IF(Output[[#This Row],[Contract Measures]]="","",'2 - Monitoring'!W43)</f>
        <v/>
      </c>
      <c r="AD41" t="str">
        <f>IF(Output[[#This Row],[Contract Measures]]="","",'2 - Monitoring'!X43)</f>
        <v/>
      </c>
      <c r="AE41" t="str">
        <f>IF(Output[[#This Row],[Contract Measures]]="","",'2 - Monitoring'!Y43)</f>
        <v/>
      </c>
      <c r="AF41" t="str">
        <f>IF(Output[[#This Row],[Contract Measures]]="","",'2 - Monitoring'!Z43)</f>
        <v/>
      </c>
      <c r="AG41" t="str">
        <f>IF(Output[[#This Row],[Contract Measures]]="","",'2 - Monitoring'!AA43)</f>
        <v/>
      </c>
      <c r="AH41" t="str">
        <f>IF(Output[[#This Row],[Contract Measures]]="","",'2 - Monitoring'!AB43)</f>
        <v/>
      </c>
      <c r="AI41" t="str">
        <f>IF(Output[[#This Row],[Contract Measures]]="","",'2 - Monitoring'!AC43)</f>
        <v/>
      </c>
      <c r="AJ41" t="str">
        <f>IF(Output[[#This Row],[Contract Measures]]="","",'2 - Monitoring'!AD43)</f>
        <v/>
      </c>
      <c r="AK41" t="str">
        <f>IF(Output[[#This Row],[Contract Measures]]="","",'2 - Monitoring'!AE43)</f>
        <v/>
      </c>
      <c r="AL41" t="str">
        <f>IF(Output[[#This Row],[Contract Measures]]="","",'2 - Monitoring'!AF43)</f>
        <v/>
      </c>
      <c r="AM41" t="str">
        <f>IF(Output[[#This Row],[Contract Measures]]="","",'2 - Monitoring'!AG43)</f>
        <v/>
      </c>
      <c r="AN41" t="str">
        <f>IF(Output[[#This Row],[Contract Measures]]="","",'2 - Monitoring'!AH43)</f>
        <v/>
      </c>
      <c r="AO41" t="str">
        <f>IF(Output[[#This Row],[Contract Measures]]="","",'2 - Monitoring'!AI43)</f>
        <v/>
      </c>
      <c r="AP41" t="str">
        <f>IF(Output[[#This Row],[Contract Measures]]="","",'2 - Monitoring'!AJ43)</f>
        <v/>
      </c>
      <c r="AQ41" t="str">
        <f>IF(Output[[#This Row],[Contract Measures]]="","",'2 - Monitoring'!AK43)</f>
        <v/>
      </c>
      <c r="AR41" t="str">
        <f>IF(Output[[#This Row],[Contract Measures]]="","",'2 - Monitoring'!AL43)</f>
        <v/>
      </c>
      <c r="AS41" t="str">
        <f>IF(Output[[#This Row],[Contract Measures]]="","",'2 - Monitoring'!AM43)</f>
        <v/>
      </c>
    </row>
    <row r="42" spans="2:45">
      <c r="B42" t="str">
        <f>IF(Output[[#This Row],[Contract Measures]]="","",contract_name)</f>
        <v/>
      </c>
      <c r="C42" t="str">
        <f>IF(Output[[#This Row],[Contract Measures]]="","",contract_ref)</f>
        <v/>
      </c>
      <c r="D42" t="str">
        <f>IF(Output[[#This Row],[Contract Measures]]="","",contract_supplier)</f>
        <v/>
      </c>
      <c r="E42" t="str">
        <f>IF(Output[[#This Row],[Contract Measures]]="","",contract_value)</f>
        <v/>
      </c>
      <c r="F42" t="str">
        <f>IF(Output[[#This Row],[Contract Measures]]="","",reporting_frequency)</f>
        <v/>
      </c>
      <c r="G42" s="8" t="str">
        <f>IF(Output[[#This Row],[Contract Measures]]="","",reporting_start)</f>
        <v/>
      </c>
      <c r="H42" t="str">
        <f>IF(Output[[#This Row],[Contract Measures]]="","",reporting_type)</f>
        <v/>
      </c>
      <c r="I42" t="str">
        <f>IF('2 - Monitoring'!B44=0,"",'2 - Monitoring'!B44)</f>
        <v/>
      </c>
      <c r="J42" t="str">
        <f>'2 - Monitoring'!D44</f>
        <v/>
      </c>
      <c r="K42" t="str">
        <f>'2 - Monitoring'!E44</f>
        <v/>
      </c>
      <c r="L42" t="str">
        <f>'2 - Monitoring'!F44</f>
        <v/>
      </c>
      <c r="M42" s="19" t="str">
        <f>'2 - Monitoring'!G44</f>
        <v/>
      </c>
      <c r="N42" t="str">
        <f>IF(Output[[#This Row],[Contract Measures]]="","",'2 - Monitoring'!H44)</f>
        <v/>
      </c>
      <c r="O42" t="str">
        <f>IF(Output[[#This Row],[Contract Measures]]="","",'2 - Monitoring'!I44)</f>
        <v/>
      </c>
      <c r="P42" t="str">
        <f>IF(Output[[#This Row],[Contract Measures]]="","",'2 - Monitoring'!J44)</f>
        <v/>
      </c>
      <c r="Q42" t="str">
        <f>IF(Output[[#This Row],[Contract Measures]]="","",'2 - Monitoring'!K44)</f>
        <v/>
      </c>
      <c r="R42" t="str">
        <f>IF(Output[[#This Row],[Contract Measures]]="","",'2 - Monitoring'!L44)</f>
        <v/>
      </c>
      <c r="S42" t="str">
        <f>IF(Output[[#This Row],[Contract Measures]]="","",'2 - Monitoring'!M44)</f>
        <v/>
      </c>
      <c r="T42" t="str">
        <f>IF(Output[[#This Row],[Contract Measures]]="","",'2 - Monitoring'!N44)</f>
        <v/>
      </c>
      <c r="U42" t="str">
        <f>IF(Output[[#This Row],[Contract Measures]]="","",'2 - Monitoring'!O44)</f>
        <v/>
      </c>
      <c r="V42" t="str">
        <f>IF(Output[[#This Row],[Contract Measures]]="","",'2 - Monitoring'!P44)</f>
        <v/>
      </c>
      <c r="W42" t="str">
        <f>IF(Output[[#This Row],[Contract Measures]]="","",'2 - Monitoring'!Q44)</f>
        <v/>
      </c>
      <c r="X42" t="str">
        <f>IF(Output[[#This Row],[Contract Measures]]="","",'2 - Monitoring'!R44)</f>
        <v/>
      </c>
      <c r="Y42" t="str">
        <f>IF(Output[[#This Row],[Contract Measures]]="","",'2 - Monitoring'!S44)</f>
        <v/>
      </c>
      <c r="Z42" t="str">
        <f>IF(Output[[#This Row],[Contract Measures]]="","",'2 - Monitoring'!T44)</f>
        <v/>
      </c>
      <c r="AA42" t="str">
        <f>IF(Output[[#This Row],[Contract Measures]]="","",'2 - Monitoring'!U44)</f>
        <v/>
      </c>
      <c r="AB42" t="str">
        <f>IF(Output[[#This Row],[Contract Measures]]="","",'2 - Monitoring'!V44)</f>
        <v/>
      </c>
      <c r="AC42" t="str">
        <f>IF(Output[[#This Row],[Contract Measures]]="","",'2 - Monitoring'!W44)</f>
        <v/>
      </c>
      <c r="AD42" t="str">
        <f>IF(Output[[#This Row],[Contract Measures]]="","",'2 - Monitoring'!X44)</f>
        <v/>
      </c>
      <c r="AE42" t="str">
        <f>IF(Output[[#This Row],[Contract Measures]]="","",'2 - Monitoring'!Y44)</f>
        <v/>
      </c>
      <c r="AF42" t="str">
        <f>IF(Output[[#This Row],[Contract Measures]]="","",'2 - Monitoring'!Z44)</f>
        <v/>
      </c>
      <c r="AG42" t="str">
        <f>IF(Output[[#This Row],[Contract Measures]]="","",'2 - Monitoring'!AA44)</f>
        <v/>
      </c>
      <c r="AH42" t="str">
        <f>IF(Output[[#This Row],[Contract Measures]]="","",'2 - Monitoring'!AB44)</f>
        <v/>
      </c>
      <c r="AI42" t="str">
        <f>IF(Output[[#This Row],[Contract Measures]]="","",'2 - Monitoring'!AC44)</f>
        <v/>
      </c>
      <c r="AJ42" t="str">
        <f>IF(Output[[#This Row],[Contract Measures]]="","",'2 - Monitoring'!AD44)</f>
        <v/>
      </c>
      <c r="AK42" t="str">
        <f>IF(Output[[#This Row],[Contract Measures]]="","",'2 - Monitoring'!AE44)</f>
        <v/>
      </c>
      <c r="AL42" t="str">
        <f>IF(Output[[#This Row],[Contract Measures]]="","",'2 - Monitoring'!AF44)</f>
        <v/>
      </c>
      <c r="AM42" t="str">
        <f>IF(Output[[#This Row],[Contract Measures]]="","",'2 - Monitoring'!AG44)</f>
        <v/>
      </c>
      <c r="AN42" t="str">
        <f>IF(Output[[#This Row],[Contract Measures]]="","",'2 - Monitoring'!AH44)</f>
        <v/>
      </c>
      <c r="AO42" t="str">
        <f>IF(Output[[#This Row],[Contract Measures]]="","",'2 - Monitoring'!AI44)</f>
        <v/>
      </c>
      <c r="AP42" t="str">
        <f>IF(Output[[#This Row],[Contract Measures]]="","",'2 - Monitoring'!AJ44)</f>
        <v/>
      </c>
      <c r="AQ42" t="str">
        <f>IF(Output[[#This Row],[Contract Measures]]="","",'2 - Monitoring'!AK44)</f>
        <v/>
      </c>
      <c r="AR42" t="str">
        <f>IF(Output[[#This Row],[Contract Measures]]="","",'2 - Monitoring'!AL44)</f>
        <v/>
      </c>
      <c r="AS42" t="str">
        <f>IF(Output[[#This Row],[Contract Measures]]="","",'2 - Monitoring'!AM44)</f>
        <v/>
      </c>
    </row>
    <row r="43" spans="2:45">
      <c r="B43" t="str">
        <f>IF(Output[[#This Row],[Contract Measures]]="","",contract_name)</f>
        <v/>
      </c>
      <c r="C43" t="str">
        <f>IF(Output[[#This Row],[Contract Measures]]="","",contract_ref)</f>
        <v/>
      </c>
      <c r="D43" t="str">
        <f>IF(Output[[#This Row],[Contract Measures]]="","",contract_supplier)</f>
        <v/>
      </c>
      <c r="E43" t="str">
        <f>IF(Output[[#This Row],[Contract Measures]]="","",contract_value)</f>
        <v/>
      </c>
      <c r="F43" t="str">
        <f>IF(Output[[#This Row],[Contract Measures]]="","",reporting_frequency)</f>
        <v/>
      </c>
      <c r="G43" s="8" t="str">
        <f>IF(Output[[#This Row],[Contract Measures]]="","",reporting_start)</f>
        <v/>
      </c>
      <c r="H43" t="str">
        <f>IF(Output[[#This Row],[Contract Measures]]="","",reporting_type)</f>
        <v/>
      </c>
      <c r="I43" t="str">
        <f>IF('2 - Monitoring'!B45=0,"",'2 - Monitoring'!B45)</f>
        <v/>
      </c>
      <c r="J43" t="str">
        <f>'2 - Monitoring'!D45</f>
        <v/>
      </c>
      <c r="K43" t="str">
        <f>'2 - Monitoring'!E45</f>
        <v/>
      </c>
      <c r="L43" t="str">
        <f>'2 - Monitoring'!F45</f>
        <v/>
      </c>
      <c r="M43" s="19" t="str">
        <f>'2 - Monitoring'!G45</f>
        <v/>
      </c>
      <c r="N43" t="str">
        <f>IF(Output[[#This Row],[Contract Measures]]="","",'2 - Monitoring'!H45)</f>
        <v/>
      </c>
      <c r="O43" t="str">
        <f>IF(Output[[#This Row],[Contract Measures]]="","",'2 - Monitoring'!I45)</f>
        <v/>
      </c>
      <c r="P43" t="str">
        <f>IF(Output[[#This Row],[Contract Measures]]="","",'2 - Monitoring'!J45)</f>
        <v/>
      </c>
      <c r="Q43" t="str">
        <f>IF(Output[[#This Row],[Contract Measures]]="","",'2 - Monitoring'!K45)</f>
        <v/>
      </c>
      <c r="R43" t="str">
        <f>IF(Output[[#This Row],[Contract Measures]]="","",'2 - Monitoring'!L45)</f>
        <v/>
      </c>
      <c r="S43" t="str">
        <f>IF(Output[[#This Row],[Contract Measures]]="","",'2 - Monitoring'!M45)</f>
        <v/>
      </c>
      <c r="T43" t="str">
        <f>IF(Output[[#This Row],[Contract Measures]]="","",'2 - Monitoring'!N45)</f>
        <v/>
      </c>
      <c r="U43" t="str">
        <f>IF(Output[[#This Row],[Contract Measures]]="","",'2 - Monitoring'!O45)</f>
        <v/>
      </c>
      <c r="V43" t="str">
        <f>IF(Output[[#This Row],[Contract Measures]]="","",'2 - Monitoring'!P45)</f>
        <v/>
      </c>
      <c r="W43" t="str">
        <f>IF(Output[[#This Row],[Contract Measures]]="","",'2 - Monitoring'!Q45)</f>
        <v/>
      </c>
      <c r="X43" t="str">
        <f>IF(Output[[#This Row],[Contract Measures]]="","",'2 - Monitoring'!R45)</f>
        <v/>
      </c>
      <c r="Y43" t="str">
        <f>IF(Output[[#This Row],[Contract Measures]]="","",'2 - Monitoring'!S45)</f>
        <v/>
      </c>
      <c r="Z43" t="str">
        <f>IF(Output[[#This Row],[Contract Measures]]="","",'2 - Monitoring'!T45)</f>
        <v/>
      </c>
      <c r="AA43" t="str">
        <f>IF(Output[[#This Row],[Contract Measures]]="","",'2 - Monitoring'!U45)</f>
        <v/>
      </c>
      <c r="AB43" t="str">
        <f>IF(Output[[#This Row],[Contract Measures]]="","",'2 - Monitoring'!V45)</f>
        <v/>
      </c>
      <c r="AC43" t="str">
        <f>IF(Output[[#This Row],[Contract Measures]]="","",'2 - Monitoring'!W45)</f>
        <v/>
      </c>
      <c r="AD43" t="str">
        <f>IF(Output[[#This Row],[Contract Measures]]="","",'2 - Monitoring'!X45)</f>
        <v/>
      </c>
      <c r="AE43" t="str">
        <f>IF(Output[[#This Row],[Contract Measures]]="","",'2 - Monitoring'!Y45)</f>
        <v/>
      </c>
      <c r="AF43" t="str">
        <f>IF(Output[[#This Row],[Contract Measures]]="","",'2 - Monitoring'!Z45)</f>
        <v/>
      </c>
      <c r="AG43" t="str">
        <f>IF(Output[[#This Row],[Contract Measures]]="","",'2 - Monitoring'!AA45)</f>
        <v/>
      </c>
      <c r="AH43" t="str">
        <f>IF(Output[[#This Row],[Contract Measures]]="","",'2 - Monitoring'!AB45)</f>
        <v/>
      </c>
      <c r="AI43" t="str">
        <f>IF(Output[[#This Row],[Contract Measures]]="","",'2 - Monitoring'!AC45)</f>
        <v/>
      </c>
      <c r="AJ43" t="str">
        <f>IF(Output[[#This Row],[Contract Measures]]="","",'2 - Monitoring'!AD45)</f>
        <v/>
      </c>
      <c r="AK43" t="str">
        <f>IF(Output[[#This Row],[Contract Measures]]="","",'2 - Monitoring'!AE45)</f>
        <v/>
      </c>
      <c r="AL43" t="str">
        <f>IF(Output[[#This Row],[Contract Measures]]="","",'2 - Monitoring'!AF45)</f>
        <v/>
      </c>
      <c r="AM43" t="str">
        <f>IF(Output[[#This Row],[Contract Measures]]="","",'2 - Monitoring'!AG45)</f>
        <v/>
      </c>
      <c r="AN43" t="str">
        <f>IF(Output[[#This Row],[Contract Measures]]="","",'2 - Monitoring'!AH45)</f>
        <v/>
      </c>
      <c r="AO43" t="str">
        <f>IF(Output[[#This Row],[Contract Measures]]="","",'2 - Monitoring'!AI45)</f>
        <v/>
      </c>
      <c r="AP43" t="str">
        <f>IF(Output[[#This Row],[Contract Measures]]="","",'2 - Monitoring'!AJ45)</f>
        <v/>
      </c>
      <c r="AQ43" t="str">
        <f>IF(Output[[#This Row],[Contract Measures]]="","",'2 - Monitoring'!AK45)</f>
        <v/>
      </c>
      <c r="AR43" t="str">
        <f>IF(Output[[#This Row],[Contract Measures]]="","",'2 - Monitoring'!AL45)</f>
        <v/>
      </c>
      <c r="AS43" t="str">
        <f>IF(Output[[#This Row],[Contract Measures]]="","",'2 - Monitoring'!AM45)</f>
        <v/>
      </c>
    </row>
    <row r="44" spans="2:45">
      <c r="B44" t="str">
        <f>IF(Output[[#This Row],[Contract Measures]]="","",contract_name)</f>
        <v/>
      </c>
      <c r="C44" t="str">
        <f>IF(Output[[#This Row],[Contract Measures]]="","",contract_ref)</f>
        <v/>
      </c>
      <c r="D44" t="str">
        <f>IF(Output[[#This Row],[Contract Measures]]="","",contract_supplier)</f>
        <v/>
      </c>
      <c r="E44" t="str">
        <f>IF(Output[[#This Row],[Contract Measures]]="","",contract_value)</f>
        <v/>
      </c>
      <c r="F44" t="str">
        <f>IF(Output[[#This Row],[Contract Measures]]="","",reporting_frequency)</f>
        <v/>
      </c>
      <c r="G44" s="8" t="str">
        <f>IF(Output[[#This Row],[Contract Measures]]="","",reporting_start)</f>
        <v/>
      </c>
      <c r="H44" t="str">
        <f>IF(Output[[#This Row],[Contract Measures]]="","",reporting_type)</f>
        <v/>
      </c>
      <c r="I44" t="str">
        <f>IF('2 - Monitoring'!B46=0,"",'2 - Monitoring'!B46)</f>
        <v/>
      </c>
      <c r="J44" t="str">
        <f>'2 - Monitoring'!D46</f>
        <v/>
      </c>
      <c r="K44" t="str">
        <f>'2 - Monitoring'!E46</f>
        <v/>
      </c>
      <c r="L44" t="str">
        <f>'2 - Monitoring'!F46</f>
        <v/>
      </c>
      <c r="M44" s="19" t="str">
        <f>'2 - Monitoring'!G46</f>
        <v/>
      </c>
      <c r="N44" t="str">
        <f>IF(Output[[#This Row],[Contract Measures]]="","",'2 - Monitoring'!H46)</f>
        <v/>
      </c>
      <c r="O44" t="str">
        <f>IF(Output[[#This Row],[Contract Measures]]="","",'2 - Monitoring'!I46)</f>
        <v/>
      </c>
      <c r="P44" t="str">
        <f>IF(Output[[#This Row],[Contract Measures]]="","",'2 - Monitoring'!J46)</f>
        <v/>
      </c>
      <c r="Q44" t="str">
        <f>IF(Output[[#This Row],[Contract Measures]]="","",'2 - Monitoring'!K46)</f>
        <v/>
      </c>
      <c r="R44" t="str">
        <f>IF(Output[[#This Row],[Contract Measures]]="","",'2 - Monitoring'!L46)</f>
        <v/>
      </c>
      <c r="S44" t="str">
        <f>IF(Output[[#This Row],[Contract Measures]]="","",'2 - Monitoring'!M46)</f>
        <v/>
      </c>
      <c r="T44" t="str">
        <f>IF(Output[[#This Row],[Contract Measures]]="","",'2 - Monitoring'!N46)</f>
        <v/>
      </c>
      <c r="U44" t="str">
        <f>IF(Output[[#This Row],[Contract Measures]]="","",'2 - Monitoring'!O46)</f>
        <v/>
      </c>
      <c r="V44" t="str">
        <f>IF(Output[[#This Row],[Contract Measures]]="","",'2 - Monitoring'!P46)</f>
        <v/>
      </c>
      <c r="W44" t="str">
        <f>IF(Output[[#This Row],[Contract Measures]]="","",'2 - Monitoring'!Q46)</f>
        <v/>
      </c>
      <c r="X44" t="str">
        <f>IF(Output[[#This Row],[Contract Measures]]="","",'2 - Monitoring'!R46)</f>
        <v/>
      </c>
      <c r="Y44" t="str">
        <f>IF(Output[[#This Row],[Contract Measures]]="","",'2 - Monitoring'!S46)</f>
        <v/>
      </c>
      <c r="Z44" t="str">
        <f>IF(Output[[#This Row],[Contract Measures]]="","",'2 - Monitoring'!T46)</f>
        <v/>
      </c>
      <c r="AA44" t="str">
        <f>IF(Output[[#This Row],[Contract Measures]]="","",'2 - Monitoring'!U46)</f>
        <v/>
      </c>
      <c r="AB44" t="str">
        <f>IF(Output[[#This Row],[Contract Measures]]="","",'2 - Monitoring'!V46)</f>
        <v/>
      </c>
      <c r="AC44" t="str">
        <f>IF(Output[[#This Row],[Contract Measures]]="","",'2 - Monitoring'!W46)</f>
        <v/>
      </c>
      <c r="AD44" t="str">
        <f>IF(Output[[#This Row],[Contract Measures]]="","",'2 - Monitoring'!X46)</f>
        <v/>
      </c>
      <c r="AE44" t="str">
        <f>IF(Output[[#This Row],[Contract Measures]]="","",'2 - Monitoring'!Y46)</f>
        <v/>
      </c>
      <c r="AF44" t="str">
        <f>IF(Output[[#This Row],[Contract Measures]]="","",'2 - Monitoring'!Z46)</f>
        <v/>
      </c>
      <c r="AG44" t="str">
        <f>IF(Output[[#This Row],[Contract Measures]]="","",'2 - Monitoring'!AA46)</f>
        <v/>
      </c>
      <c r="AH44" t="str">
        <f>IF(Output[[#This Row],[Contract Measures]]="","",'2 - Monitoring'!AB46)</f>
        <v/>
      </c>
      <c r="AI44" t="str">
        <f>IF(Output[[#This Row],[Contract Measures]]="","",'2 - Monitoring'!AC46)</f>
        <v/>
      </c>
      <c r="AJ44" t="str">
        <f>IF(Output[[#This Row],[Contract Measures]]="","",'2 - Monitoring'!AD46)</f>
        <v/>
      </c>
      <c r="AK44" t="str">
        <f>IF(Output[[#This Row],[Contract Measures]]="","",'2 - Monitoring'!AE46)</f>
        <v/>
      </c>
      <c r="AL44" t="str">
        <f>IF(Output[[#This Row],[Contract Measures]]="","",'2 - Monitoring'!AF46)</f>
        <v/>
      </c>
      <c r="AM44" t="str">
        <f>IF(Output[[#This Row],[Contract Measures]]="","",'2 - Monitoring'!AG46)</f>
        <v/>
      </c>
      <c r="AN44" t="str">
        <f>IF(Output[[#This Row],[Contract Measures]]="","",'2 - Monitoring'!AH46)</f>
        <v/>
      </c>
      <c r="AO44" t="str">
        <f>IF(Output[[#This Row],[Contract Measures]]="","",'2 - Monitoring'!AI46)</f>
        <v/>
      </c>
      <c r="AP44" t="str">
        <f>IF(Output[[#This Row],[Contract Measures]]="","",'2 - Monitoring'!AJ46)</f>
        <v/>
      </c>
      <c r="AQ44" t="str">
        <f>IF(Output[[#This Row],[Contract Measures]]="","",'2 - Monitoring'!AK46)</f>
        <v/>
      </c>
      <c r="AR44" t="str">
        <f>IF(Output[[#This Row],[Contract Measures]]="","",'2 - Monitoring'!AL46)</f>
        <v/>
      </c>
      <c r="AS44" t="str">
        <f>IF(Output[[#This Row],[Contract Measures]]="","",'2 - Monitoring'!AM46)</f>
        <v/>
      </c>
    </row>
    <row r="45" spans="2:45">
      <c r="B45" t="str">
        <f>IF(Output[[#This Row],[Contract Measures]]="","",contract_name)</f>
        <v/>
      </c>
      <c r="C45" t="str">
        <f>IF(Output[[#This Row],[Contract Measures]]="","",contract_ref)</f>
        <v/>
      </c>
      <c r="D45" t="str">
        <f>IF(Output[[#This Row],[Contract Measures]]="","",contract_supplier)</f>
        <v/>
      </c>
      <c r="E45" t="str">
        <f>IF(Output[[#This Row],[Contract Measures]]="","",contract_value)</f>
        <v/>
      </c>
      <c r="F45" t="str">
        <f>IF(Output[[#This Row],[Contract Measures]]="","",reporting_frequency)</f>
        <v/>
      </c>
      <c r="G45" s="8" t="str">
        <f>IF(Output[[#This Row],[Contract Measures]]="","",reporting_start)</f>
        <v/>
      </c>
      <c r="H45" t="str">
        <f>IF(Output[[#This Row],[Contract Measures]]="","",reporting_type)</f>
        <v/>
      </c>
      <c r="I45" t="str">
        <f>IF('2 - Monitoring'!B47=0,"",'2 - Monitoring'!B47)</f>
        <v/>
      </c>
      <c r="J45" t="str">
        <f>'2 - Monitoring'!D47</f>
        <v/>
      </c>
      <c r="K45" t="str">
        <f>'2 - Monitoring'!E47</f>
        <v/>
      </c>
      <c r="L45" t="str">
        <f>'2 - Monitoring'!F47</f>
        <v/>
      </c>
      <c r="M45" s="19" t="str">
        <f>'2 - Monitoring'!G47</f>
        <v/>
      </c>
      <c r="N45" t="str">
        <f>IF(Output[[#This Row],[Contract Measures]]="","",'2 - Monitoring'!H47)</f>
        <v/>
      </c>
      <c r="O45" t="str">
        <f>IF(Output[[#This Row],[Contract Measures]]="","",'2 - Monitoring'!I47)</f>
        <v/>
      </c>
      <c r="P45" t="str">
        <f>IF(Output[[#This Row],[Contract Measures]]="","",'2 - Monitoring'!J47)</f>
        <v/>
      </c>
      <c r="Q45" t="str">
        <f>IF(Output[[#This Row],[Contract Measures]]="","",'2 - Monitoring'!K47)</f>
        <v/>
      </c>
      <c r="R45" t="str">
        <f>IF(Output[[#This Row],[Contract Measures]]="","",'2 - Monitoring'!L47)</f>
        <v/>
      </c>
      <c r="S45" t="str">
        <f>IF(Output[[#This Row],[Contract Measures]]="","",'2 - Monitoring'!M47)</f>
        <v/>
      </c>
      <c r="T45" t="str">
        <f>IF(Output[[#This Row],[Contract Measures]]="","",'2 - Monitoring'!N47)</f>
        <v/>
      </c>
      <c r="U45" t="str">
        <f>IF(Output[[#This Row],[Contract Measures]]="","",'2 - Monitoring'!O47)</f>
        <v/>
      </c>
      <c r="V45" t="str">
        <f>IF(Output[[#This Row],[Contract Measures]]="","",'2 - Monitoring'!P47)</f>
        <v/>
      </c>
      <c r="W45" t="str">
        <f>IF(Output[[#This Row],[Contract Measures]]="","",'2 - Monitoring'!Q47)</f>
        <v/>
      </c>
      <c r="X45" t="str">
        <f>IF(Output[[#This Row],[Contract Measures]]="","",'2 - Monitoring'!R47)</f>
        <v/>
      </c>
      <c r="Y45" t="str">
        <f>IF(Output[[#This Row],[Contract Measures]]="","",'2 - Monitoring'!S47)</f>
        <v/>
      </c>
      <c r="Z45" t="str">
        <f>IF(Output[[#This Row],[Contract Measures]]="","",'2 - Monitoring'!T47)</f>
        <v/>
      </c>
      <c r="AA45" t="str">
        <f>IF(Output[[#This Row],[Contract Measures]]="","",'2 - Monitoring'!U47)</f>
        <v/>
      </c>
      <c r="AB45" t="str">
        <f>IF(Output[[#This Row],[Contract Measures]]="","",'2 - Monitoring'!V47)</f>
        <v/>
      </c>
      <c r="AC45" t="str">
        <f>IF(Output[[#This Row],[Contract Measures]]="","",'2 - Monitoring'!W47)</f>
        <v/>
      </c>
      <c r="AD45" t="str">
        <f>IF(Output[[#This Row],[Contract Measures]]="","",'2 - Monitoring'!X47)</f>
        <v/>
      </c>
      <c r="AE45" t="str">
        <f>IF(Output[[#This Row],[Contract Measures]]="","",'2 - Monitoring'!Y47)</f>
        <v/>
      </c>
      <c r="AF45" t="str">
        <f>IF(Output[[#This Row],[Contract Measures]]="","",'2 - Monitoring'!Z47)</f>
        <v/>
      </c>
      <c r="AG45" t="str">
        <f>IF(Output[[#This Row],[Contract Measures]]="","",'2 - Monitoring'!AA47)</f>
        <v/>
      </c>
      <c r="AH45" t="str">
        <f>IF(Output[[#This Row],[Contract Measures]]="","",'2 - Monitoring'!AB47)</f>
        <v/>
      </c>
      <c r="AI45" t="str">
        <f>IF(Output[[#This Row],[Contract Measures]]="","",'2 - Monitoring'!AC47)</f>
        <v/>
      </c>
      <c r="AJ45" t="str">
        <f>IF(Output[[#This Row],[Contract Measures]]="","",'2 - Monitoring'!AD47)</f>
        <v/>
      </c>
      <c r="AK45" t="str">
        <f>IF(Output[[#This Row],[Contract Measures]]="","",'2 - Monitoring'!AE47)</f>
        <v/>
      </c>
      <c r="AL45" t="str">
        <f>IF(Output[[#This Row],[Contract Measures]]="","",'2 - Monitoring'!AF47)</f>
        <v/>
      </c>
      <c r="AM45" t="str">
        <f>IF(Output[[#This Row],[Contract Measures]]="","",'2 - Monitoring'!AG47)</f>
        <v/>
      </c>
      <c r="AN45" t="str">
        <f>IF(Output[[#This Row],[Contract Measures]]="","",'2 - Monitoring'!AH47)</f>
        <v/>
      </c>
      <c r="AO45" t="str">
        <f>IF(Output[[#This Row],[Contract Measures]]="","",'2 - Monitoring'!AI47)</f>
        <v/>
      </c>
      <c r="AP45" t="str">
        <f>IF(Output[[#This Row],[Contract Measures]]="","",'2 - Monitoring'!AJ47)</f>
        <v/>
      </c>
      <c r="AQ45" t="str">
        <f>IF(Output[[#This Row],[Contract Measures]]="","",'2 - Monitoring'!AK47)</f>
        <v/>
      </c>
      <c r="AR45" t="str">
        <f>IF(Output[[#This Row],[Contract Measures]]="","",'2 - Monitoring'!AL47)</f>
        <v/>
      </c>
      <c r="AS45" t="str">
        <f>IF(Output[[#This Row],[Contract Measures]]="","",'2 - Monitoring'!AM47)</f>
        <v/>
      </c>
    </row>
    <row r="46" spans="2:45">
      <c r="B46" t="str">
        <f>IF(Output[[#This Row],[Contract Measures]]="","",contract_name)</f>
        <v/>
      </c>
      <c r="C46" t="str">
        <f>IF(Output[[#This Row],[Contract Measures]]="","",contract_ref)</f>
        <v/>
      </c>
      <c r="D46" t="str">
        <f>IF(Output[[#This Row],[Contract Measures]]="","",contract_supplier)</f>
        <v/>
      </c>
      <c r="E46" t="str">
        <f>IF(Output[[#This Row],[Contract Measures]]="","",contract_value)</f>
        <v/>
      </c>
      <c r="F46" t="str">
        <f>IF(Output[[#This Row],[Contract Measures]]="","",reporting_frequency)</f>
        <v/>
      </c>
      <c r="G46" s="8" t="str">
        <f>IF(Output[[#This Row],[Contract Measures]]="","",reporting_start)</f>
        <v/>
      </c>
      <c r="H46" t="str">
        <f>IF(Output[[#This Row],[Contract Measures]]="","",reporting_type)</f>
        <v/>
      </c>
      <c r="I46" t="str">
        <f>IF('2 - Monitoring'!B48=0,"",'2 - Monitoring'!B48)</f>
        <v/>
      </c>
      <c r="J46" t="str">
        <f>'2 - Monitoring'!D48</f>
        <v/>
      </c>
      <c r="K46" t="str">
        <f>'2 - Monitoring'!E48</f>
        <v/>
      </c>
      <c r="L46" t="str">
        <f>'2 - Monitoring'!F48</f>
        <v/>
      </c>
      <c r="M46" s="19" t="str">
        <f>'2 - Monitoring'!G48</f>
        <v/>
      </c>
      <c r="N46" t="str">
        <f>IF(Output[[#This Row],[Contract Measures]]="","",'2 - Monitoring'!H48)</f>
        <v/>
      </c>
      <c r="O46" t="str">
        <f>IF(Output[[#This Row],[Contract Measures]]="","",'2 - Monitoring'!I48)</f>
        <v/>
      </c>
      <c r="P46" t="str">
        <f>IF(Output[[#This Row],[Contract Measures]]="","",'2 - Monitoring'!J48)</f>
        <v/>
      </c>
      <c r="Q46" t="str">
        <f>IF(Output[[#This Row],[Contract Measures]]="","",'2 - Monitoring'!K48)</f>
        <v/>
      </c>
      <c r="R46" t="str">
        <f>IF(Output[[#This Row],[Contract Measures]]="","",'2 - Monitoring'!L48)</f>
        <v/>
      </c>
      <c r="S46" t="str">
        <f>IF(Output[[#This Row],[Contract Measures]]="","",'2 - Monitoring'!M48)</f>
        <v/>
      </c>
      <c r="T46" t="str">
        <f>IF(Output[[#This Row],[Contract Measures]]="","",'2 - Monitoring'!N48)</f>
        <v/>
      </c>
      <c r="U46" t="str">
        <f>IF(Output[[#This Row],[Contract Measures]]="","",'2 - Monitoring'!O48)</f>
        <v/>
      </c>
      <c r="V46" t="str">
        <f>IF(Output[[#This Row],[Contract Measures]]="","",'2 - Monitoring'!P48)</f>
        <v/>
      </c>
      <c r="W46" t="str">
        <f>IF(Output[[#This Row],[Contract Measures]]="","",'2 - Monitoring'!Q48)</f>
        <v/>
      </c>
      <c r="X46" t="str">
        <f>IF(Output[[#This Row],[Contract Measures]]="","",'2 - Monitoring'!R48)</f>
        <v/>
      </c>
      <c r="Y46" t="str">
        <f>IF(Output[[#This Row],[Contract Measures]]="","",'2 - Monitoring'!S48)</f>
        <v/>
      </c>
      <c r="Z46" t="str">
        <f>IF(Output[[#This Row],[Contract Measures]]="","",'2 - Monitoring'!T48)</f>
        <v/>
      </c>
      <c r="AA46" t="str">
        <f>IF(Output[[#This Row],[Contract Measures]]="","",'2 - Monitoring'!U48)</f>
        <v/>
      </c>
      <c r="AB46" t="str">
        <f>IF(Output[[#This Row],[Contract Measures]]="","",'2 - Monitoring'!V48)</f>
        <v/>
      </c>
      <c r="AC46" t="str">
        <f>IF(Output[[#This Row],[Contract Measures]]="","",'2 - Monitoring'!W48)</f>
        <v/>
      </c>
      <c r="AD46" t="str">
        <f>IF(Output[[#This Row],[Contract Measures]]="","",'2 - Monitoring'!X48)</f>
        <v/>
      </c>
      <c r="AE46" t="str">
        <f>IF(Output[[#This Row],[Contract Measures]]="","",'2 - Monitoring'!Y48)</f>
        <v/>
      </c>
      <c r="AF46" t="str">
        <f>IF(Output[[#This Row],[Contract Measures]]="","",'2 - Monitoring'!Z48)</f>
        <v/>
      </c>
      <c r="AG46" t="str">
        <f>IF(Output[[#This Row],[Contract Measures]]="","",'2 - Monitoring'!AA48)</f>
        <v/>
      </c>
      <c r="AH46" t="str">
        <f>IF(Output[[#This Row],[Contract Measures]]="","",'2 - Monitoring'!AB48)</f>
        <v/>
      </c>
      <c r="AI46" t="str">
        <f>IF(Output[[#This Row],[Contract Measures]]="","",'2 - Monitoring'!AC48)</f>
        <v/>
      </c>
      <c r="AJ46" t="str">
        <f>IF(Output[[#This Row],[Contract Measures]]="","",'2 - Monitoring'!AD48)</f>
        <v/>
      </c>
      <c r="AK46" t="str">
        <f>IF(Output[[#This Row],[Contract Measures]]="","",'2 - Monitoring'!AE48)</f>
        <v/>
      </c>
      <c r="AL46" t="str">
        <f>IF(Output[[#This Row],[Contract Measures]]="","",'2 - Monitoring'!AF48)</f>
        <v/>
      </c>
      <c r="AM46" t="str">
        <f>IF(Output[[#This Row],[Contract Measures]]="","",'2 - Monitoring'!AG48)</f>
        <v/>
      </c>
      <c r="AN46" t="str">
        <f>IF(Output[[#This Row],[Contract Measures]]="","",'2 - Monitoring'!AH48)</f>
        <v/>
      </c>
      <c r="AO46" t="str">
        <f>IF(Output[[#This Row],[Contract Measures]]="","",'2 - Monitoring'!AI48)</f>
        <v/>
      </c>
      <c r="AP46" t="str">
        <f>IF(Output[[#This Row],[Contract Measures]]="","",'2 - Monitoring'!AJ48)</f>
        <v/>
      </c>
      <c r="AQ46" t="str">
        <f>IF(Output[[#This Row],[Contract Measures]]="","",'2 - Monitoring'!AK48)</f>
        <v/>
      </c>
      <c r="AR46" t="str">
        <f>IF(Output[[#This Row],[Contract Measures]]="","",'2 - Monitoring'!AL48)</f>
        <v/>
      </c>
      <c r="AS46" t="str">
        <f>IF(Output[[#This Row],[Contract Measures]]="","",'2 - Monitoring'!AM48)</f>
        <v/>
      </c>
    </row>
    <row r="47" spans="2:45">
      <c r="B47" t="str">
        <f>IF(Output[[#This Row],[Contract Measures]]="","",contract_name)</f>
        <v/>
      </c>
      <c r="C47" t="str">
        <f>IF(Output[[#This Row],[Contract Measures]]="","",contract_ref)</f>
        <v/>
      </c>
      <c r="D47" t="str">
        <f>IF(Output[[#This Row],[Contract Measures]]="","",contract_supplier)</f>
        <v/>
      </c>
      <c r="E47" t="str">
        <f>IF(Output[[#This Row],[Contract Measures]]="","",contract_value)</f>
        <v/>
      </c>
      <c r="F47" t="str">
        <f>IF(Output[[#This Row],[Contract Measures]]="","",reporting_frequency)</f>
        <v/>
      </c>
      <c r="G47" s="8" t="str">
        <f>IF(Output[[#This Row],[Contract Measures]]="","",reporting_start)</f>
        <v/>
      </c>
      <c r="H47" t="str">
        <f>IF(Output[[#This Row],[Contract Measures]]="","",reporting_type)</f>
        <v/>
      </c>
      <c r="I47" t="str">
        <f>IF('2 - Monitoring'!B49=0,"",'2 - Monitoring'!B49)</f>
        <v/>
      </c>
      <c r="J47" t="str">
        <f>'2 - Monitoring'!D49</f>
        <v/>
      </c>
      <c r="K47" t="str">
        <f>'2 - Monitoring'!E49</f>
        <v/>
      </c>
      <c r="L47" t="str">
        <f>'2 - Monitoring'!F49</f>
        <v/>
      </c>
      <c r="M47" s="19" t="str">
        <f>'2 - Monitoring'!G49</f>
        <v/>
      </c>
      <c r="N47" t="str">
        <f>IF(Output[[#This Row],[Contract Measures]]="","",'2 - Monitoring'!H49)</f>
        <v/>
      </c>
      <c r="O47" t="str">
        <f>IF(Output[[#This Row],[Contract Measures]]="","",'2 - Monitoring'!I49)</f>
        <v/>
      </c>
      <c r="P47" t="str">
        <f>IF(Output[[#This Row],[Contract Measures]]="","",'2 - Monitoring'!J49)</f>
        <v/>
      </c>
      <c r="Q47" t="str">
        <f>IF(Output[[#This Row],[Contract Measures]]="","",'2 - Monitoring'!K49)</f>
        <v/>
      </c>
      <c r="R47" t="str">
        <f>IF(Output[[#This Row],[Contract Measures]]="","",'2 - Monitoring'!L49)</f>
        <v/>
      </c>
      <c r="S47" t="str">
        <f>IF(Output[[#This Row],[Contract Measures]]="","",'2 - Monitoring'!M49)</f>
        <v/>
      </c>
      <c r="T47" t="str">
        <f>IF(Output[[#This Row],[Contract Measures]]="","",'2 - Monitoring'!N49)</f>
        <v/>
      </c>
      <c r="U47" t="str">
        <f>IF(Output[[#This Row],[Contract Measures]]="","",'2 - Monitoring'!O49)</f>
        <v/>
      </c>
      <c r="V47" t="str">
        <f>IF(Output[[#This Row],[Contract Measures]]="","",'2 - Monitoring'!P49)</f>
        <v/>
      </c>
      <c r="W47" t="str">
        <f>IF(Output[[#This Row],[Contract Measures]]="","",'2 - Monitoring'!Q49)</f>
        <v/>
      </c>
      <c r="X47" t="str">
        <f>IF(Output[[#This Row],[Contract Measures]]="","",'2 - Monitoring'!R49)</f>
        <v/>
      </c>
      <c r="Y47" t="str">
        <f>IF(Output[[#This Row],[Contract Measures]]="","",'2 - Monitoring'!S49)</f>
        <v/>
      </c>
      <c r="Z47" t="str">
        <f>IF(Output[[#This Row],[Contract Measures]]="","",'2 - Monitoring'!T49)</f>
        <v/>
      </c>
      <c r="AA47" t="str">
        <f>IF(Output[[#This Row],[Contract Measures]]="","",'2 - Monitoring'!U49)</f>
        <v/>
      </c>
      <c r="AB47" t="str">
        <f>IF(Output[[#This Row],[Contract Measures]]="","",'2 - Monitoring'!V49)</f>
        <v/>
      </c>
      <c r="AC47" t="str">
        <f>IF(Output[[#This Row],[Contract Measures]]="","",'2 - Monitoring'!W49)</f>
        <v/>
      </c>
      <c r="AD47" t="str">
        <f>IF(Output[[#This Row],[Contract Measures]]="","",'2 - Monitoring'!X49)</f>
        <v/>
      </c>
      <c r="AE47" t="str">
        <f>IF(Output[[#This Row],[Contract Measures]]="","",'2 - Monitoring'!Y49)</f>
        <v/>
      </c>
      <c r="AF47" t="str">
        <f>IF(Output[[#This Row],[Contract Measures]]="","",'2 - Monitoring'!Z49)</f>
        <v/>
      </c>
      <c r="AG47" t="str">
        <f>IF(Output[[#This Row],[Contract Measures]]="","",'2 - Monitoring'!AA49)</f>
        <v/>
      </c>
      <c r="AH47" t="str">
        <f>IF(Output[[#This Row],[Contract Measures]]="","",'2 - Monitoring'!AB49)</f>
        <v/>
      </c>
      <c r="AI47" t="str">
        <f>IF(Output[[#This Row],[Contract Measures]]="","",'2 - Monitoring'!AC49)</f>
        <v/>
      </c>
      <c r="AJ47" t="str">
        <f>IF(Output[[#This Row],[Contract Measures]]="","",'2 - Monitoring'!AD49)</f>
        <v/>
      </c>
      <c r="AK47" t="str">
        <f>IF(Output[[#This Row],[Contract Measures]]="","",'2 - Monitoring'!AE49)</f>
        <v/>
      </c>
      <c r="AL47" t="str">
        <f>IF(Output[[#This Row],[Contract Measures]]="","",'2 - Monitoring'!AF49)</f>
        <v/>
      </c>
      <c r="AM47" t="str">
        <f>IF(Output[[#This Row],[Contract Measures]]="","",'2 - Monitoring'!AG49)</f>
        <v/>
      </c>
      <c r="AN47" t="str">
        <f>IF(Output[[#This Row],[Contract Measures]]="","",'2 - Monitoring'!AH49)</f>
        <v/>
      </c>
      <c r="AO47" t="str">
        <f>IF(Output[[#This Row],[Contract Measures]]="","",'2 - Monitoring'!AI49)</f>
        <v/>
      </c>
      <c r="AP47" t="str">
        <f>IF(Output[[#This Row],[Contract Measures]]="","",'2 - Monitoring'!AJ49)</f>
        <v/>
      </c>
      <c r="AQ47" t="str">
        <f>IF(Output[[#This Row],[Contract Measures]]="","",'2 - Monitoring'!AK49)</f>
        <v/>
      </c>
      <c r="AR47" t="str">
        <f>IF(Output[[#This Row],[Contract Measures]]="","",'2 - Monitoring'!AL49)</f>
        <v/>
      </c>
      <c r="AS47" t="str">
        <f>IF(Output[[#This Row],[Contract Measures]]="","",'2 - Monitoring'!AM49)</f>
        <v/>
      </c>
    </row>
    <row r="48" spans="2:45">
      <c r="B48" t="str">
        <f>IF(Output[[#This Row],[Contract Measures]]="","",contract_name)</f>
        <v/>
      </c>
      <c r="C48" t="str">
        <f>IF(Output[[#This Row],[Contract Measures]]="","",contract_ref)</f>
        <v/>
      </c>
      <c r="D48" t="str">
        <f>IF(Output[[#This Row],[Contract Measures]]="","",contract_supplier)</f>
        <v/>
      </c>
      <c r="E48" t="str">
        <f>IF(Output[[#This Row],[Contract Measures]]="","",contract_value)</f>
        <v/>
      </c>
      <c r="F48" t="str">
        <f>IF(Output[[#This Row],[Contract Measures]]="","",reporting_frequency)</f>
        <v/>
      </c>
      <c r="G48" s="8" t="str">
        <f>IF(Output[[#This Row],[Contract Measures]]="","",reporting_start)</f>
        <v/>
      </c>
      <c r="H48" t="str">
        <f>IF(Output[[#This Row],[Contract Measures]]="","",reporting_type)</f>
        <v/>
      </c>
      <c r="I48" t="str">
        <f>IF('2 - Monitoring'!B50=0,"",'2 - Monitoring'!B50)</f>
        <v/>
      </c>
      <c r="J48" t="str">
        <f>'2 - Monitoring'!D50</f>
        <v/>
      </c>
      <c r="K48" t="str">
        <f>'2 - Monitoring'!E50</f>
        <v/>
      </c>
      <c r="L48" t="str">
        <f>'2 - Monitoring'!F50</f>
        <v/>
      </c>
      <c r="M48" s="19" t="str">
        <f>'2 - Monitoring'!G50</f>
        <v/>
      </c>
      <c r="N48" t="str">
        <f>IF(Output[[#This Row],[Contract Measures]]="","",'2 - Monitoring'!H50)</f>
        <v/>
      </c>
      <c r="O48" t="str">
        <f>IF(Output[[#This Row],[Contract Measures]]="","",'2 - Monitoring'!I50)</f>
        <v/>
      </c>
      <c r="P48" t="str">
        <f>IF(Output[[#This Row],[Contract Measures]]="","",'2 - Monitoring'!J50)</f>
        <v/>
      </c>
      <c r="Q48" t="str">
        <f>IF(Output[[#This Row],[Contract Measures]]="","",'2 - Monitoring'!K50)</f>
        <v/>
      </c>
      <c r="R48" t="str">
        <f>IF(Output[[#This Row],[Contract Measures]]="","",'2 - Monitoring'!L50)</f>
        <v/>
      </c>
      <c r="S48" t="str">
        <f>IF(Output[[#This Row],[Contract Measures]]="","",'2 - Monitoring'!M50)</f>
        <v/>
      </c>
      <c r="T48" t="str">
        <f>IF(Output[[#This Row],[Contract Measures]]="","",'2 - Monitoring'!N50)</f>
        <v/>
      </c>
      <c r="U48" t="str">
        <f>IF(Output[[#This Row],[Contract Measures]]="","",'2 - Monitoring'!O50)</f>
        <v/>
      </c>
      <c r="V48" t="str">
        <f>IF(Output[[#This Row],[Contract Measures]]="","",'2 - Monitoring'!P50)</f>
        <v/>
      </c>
      <c r="W48" t="str">
        <f>IF(Output[[#This Row],[Contract Measures]]="","",'2 - Monitoring'!Q50)</f>
        <v/>
      </c>
      <c r="X48" t="str">
        <f>IF(Output[[#This Row],[Contract Measures]]="","",'2 - Monitoring'!R50)</f>
        <v/>
      </c>
      <c r="Y48" t="str">
        <f>IF(Output[[#This Row],[Contract Measures]]="","",'2 - Monitoring'!S50)</f>
        <v/>
      </c>
      <c r="Z48" t="str">
        <f>IF(Output[[#This Row],[Contract Measures]]="","",'2 - Monitoring'!T50)</f>
        <v/>
      </c>
      <c r="AA48" t="str">
        <f>IF(Output[[#This Row],[Contract Measures]]="","",'2 - Monitoring'!U50)</f>
        <v/>
      </c>
      <c r="AB48" t="str">
        <f>IF(Output[[#This Row],[Contract Measures]]="","",'2 - Monitoring'!V50)</f>
        <v/>
      </c>
      <c r="AC48" t="str">
        <f>IF(Output[[#This Row],[Contract Measures]]="","",'2 - Monitoring'!W50)</f>
        <v/>
      </c>
      <c r="AD48" t="str">
        <f>IF(Output[[#This Row],[Contract Measures]]="","",'2 - Monitoring'!X50)</f>
        <v/>
      </c>
      <c r="AE48" t="str">
        <f>IF(Output[[#This Row],[Contract Measures]]="","",'2 - Monitoring'!Y50)</f>
        <v/>
      </c>
      <c r="AF48" t="str">
        <f>IF(Output[[#This Row],[Contract Measures]]="","",'2 - Monitoring'!Z50)</f>
        <v/>
      </c>
      <c r="AG48" t="str">
        <f>IF(Output[[#This Row],[Contract Measures]]="","",'2 - Monitoring'!AA50)</f>
        <v/>
      </c>
      <c r="AH48" t="str">
        <f>IF(Output[[#This Row],[Contract Measures]]="","",'2 - Monitoring'!AB50)</f>
        <v/>
      </c>
      <c r="AI48" t="str">
        <f>IF(Output[[#This Row],[Contract Measures]]="","",'2 - Monitoring'!AC50)</f>
        <v/>
      </c>
      <c r="AJ48" t="str">
        <f>IF(Output[[#This Row],[Contract Measures]]="","",'2 - Monitoring'!AD50)</f>
        <v/>
      </c>
      <c r="AK48" t="str">
        <f>IF(Output[[#This Row],[Contract Measures]]="","",'2 - Monitoring'!AE50)</f>
        <v/>
      </c>
      <c r="AL48" t="str">
        <f>IF(Output[[#This Row],[Contract Measures]]="","",'2 - Monitoring'!AF50)</f>
        <v/>
      </c>
      <c r="AM48" t="str">
        <f>IF(Output[[#This Row],[Contract Measures]]="","",'2 - Monitoring'!AG50)</f>
        <v/>
      </c>
      <c r="AN48" t="str">
        <f>IF(Output[[#This Row],[Contract Measures]]="","",'2 - Monitoring'!AH50)</f>
        <v/>
      </c>
      <c r="AO48" t="str">
        <f>IF(Output[[#This Row],[Contract Measures]]="","",'2 - Monitoring'!AI50)</f>
        <v/>
      </c>
      <c r="AP48" t="str">
        <f>IF(Output[[#This Row],[Contract Measures]]="","",'2 - Monitoring'!AJ50)</f>
        <v/>
      </c>
      <c r="AQ48" t="str">
        <f>IF(Output[[#This Row],[Contract Measures]]="","",'2 - Monitoring'!AK50)</f>
        <v/>
      </c>
      <c r="AR48" t="str">
        <f>IF(Output[[#This Row],[Contract Measures]]="","",'2 - Monitoring'!AL50)</f>
        <v/>
      </c>
      <c r="AS48" t="str">
        <f>IF(Output[[#This Row],[Contract Measures]]="","",'2 - Monitoring'!AM50)</f>
        <v/>
      </c>
    </row>
    <row r="49" spans="2:45">
      <c r="B49" t="str">
        <f>IF(Output[[#This Row],[Contract Measures]]="","",contract_name)</f>
        <v/>
      </c>
      <c r="C49" t="str">
        <f>IF(Output[[#This Row],[Contract Measures]]="","",contract_ref)</f>
        <v/>
      </c>
      <c r="D49" t="str">
        <f>IF(Output[[#This Row],[Contract Measures]]="","",contract_supplier)</f>
        <v/>
      </c>
      <c r="E49" t="str">
        <f>IF(Output[[#This Row],[Contract Measures]]="","",contract_value)</f>
        <v/>
      </c>
      <c r="F49" t="str">
        <f>IF(Output[[#This Row],[Contract Measures]]="","",reporting_frequency)</f>
        <v/>
      </c>
      <c r="G49" s="8" t="str">
        <f>IF(Output[[#This Row],[Contract Measures]]="","",reporting_start)</f>
        <v/>
      </c>
      <c r="H49" t="str">
        <f>IF(Output[[#This Row],[Contract Measures]]="","",reporting_type)</f>
        <v/>
      </c>
      <c r="I49" t="str">
        <f>IF('2 - Monitoring'!B51=0,"",'2 - Monitoring'!B51)</f>
        <v/>
      </c>
      <c r="J49" t="str">
        <f>'2 - Monitoring'!D51</f>
        <v/>
      </c>
      <c r="K49" t="str">
        <f>'2 - Monitoring'!E51</f>
        <v/>
      </c>
      <c r="L49" t="str">
        <f>'2 - Monitoring'!F51</f>
        <v/>
      </c>
      <c r="M49" s="19" t="str">
        <f>'2 - Monitoring'!G51</f>
        <v/>
      </c>
      <c r="N49" t="str">
        <f>IF(Output[[#This Row],[Contract Measures]]="","",'2 - Monitoring'!H51)</f>
        <v/>
      </c>
      <c r="O49" t="str">
        <f>IF(Output[[#This Row],[Contract Measures]]="","",'2 - Monitoring'!I51)</f>
        <v/>
      </c>
      <c r="P49" t="str">
        <f>IF(Output[[#This Row],[Contract Measures]]="","",'2 - Monitoring'!J51)</f>
        <v/>
      </c>
      <c r="Q49" t="str">
        <f>IF(Output[[#This Row],[Contract Measures]]="","",'2 - Monitoring'!K51)</f>
        <v/>
      </c>
      <c r="R49" t="str">
        <f>IF(Output[[#This Row],[Contract Measures]]="","",'2 - Monitoring'!L51)</f>
        <v/>
      </c>
      <c r="S49" t="str">
        <f>IF(Output[[#This Row],[Contract Measures]]="","",'2 - Monitoring'!M51)</f>
        <v/>
      </c>
      <c r="T49" t="str">
        <f>IF(Output[[#This Row],[Contract Measures]]="","",'2 - Monitoring'!N51)</f>
        <v/>
      </c>
      <c r="U49" t="str">
        <f>IF(Output[[#This Row],[Contract Measures]]="","",'2 - Monitoring'!O51)</f>
        <v/>
      </c>
      <c r="V49" t="str">
        <f>IF(Output[[#This Row],[Contract Measures]]="","",'2 - Monitoring'!P51)</f>
        <v/>
      </c>
      <c r="W49" t="str">
        <f>IF(Output[[#This Row],[Contract Measures]]="","",'2 - Monitoring'!Q51)</f>
        <v/>
      </c>
      <c r="X49" t="str">
        <f>IF(Output[[#This Row],[Contract Measures]]="","",'2 - Monitoring'!R51)</f>
        <v/>
      </c>
      <c r="Y49" t="str">
        <f>IF(Output[[#This Row],[Contract Measures]]="","",'2 - Monitoring'!S51)</f>
        <v/>
      </c>
      <c r="Z49" t="str">
        <f>IF(Output[[#This Row],[Contract Measures]]="","",'2 - Monitoring'!T51)</f>
        <v/>
      </c>
      <c r="AA49" t="str">
        <f>IF(Output[[#This Row],[Contract Measures]]="","",'2 - Monitoring'!U51)</f>
        <v/>
      </c>
      <c r="AB49" t="str">
        <f>IF(Output[[#This Row],[Contract Measures]]="","",'2 - Monitoring'!V51)</f>
        <v/>
      </c>
      <c r="AC49" t="str">
        <f>IF(Output[[#This Row],[Contract Measures]]="","",'2 - Monitoring'!W51)</f>
        <v/>
      </c>
      <c r="AD49" t="str">
        <f>IF(Output[[#This Row],[Contract Measures]]="","",'2 - Monitoring'!X51)</f>
        <v/>
      </c>
      <c r="AE49" t="str">
        <f>IF(Output[[#This Row],[Contract Measures]]="","",'2 - Monitoring'!Y51)</f>
        <v/>
      </c>
      <c r="AF49" t="str">
        <f>IF(Output[[#This Row],[Contract Measures]]="","",'2 - Monitoring'!Z51)</f>
        <v/>
      </c>
      <c r="AG49" t="str">
        <f>IF(Output[[#This Row],[Contract Measures]]="","",'2 - Monitoring'!AA51)</f>
        <v/>
      </c>
      <c r="AH49" t="str">
        <f>IF(Output[[#This Row],[Contract Measures]]="","",'2 - Monitoring'!AB51)</f>
        <v/>
      </c>
      <c r="AI49" t="str">
        <f>IF(Output[[#This Row],[Contract Measures]]="","",'2 - Monitoring'!AC51)</f>
        <v/>
      </c>
      <c r="AJ49" t="str">
        <f>IF(Output[[#This Row],[Contract Measures]]="","",'2 - Monitoring'!AD51)</f>
        <v/>
      </c>
      <c r="AK49" t="str">
        <f>IF(Output[[#This Row],[Contract Measures]]="","",'2 - Monitoring'!AE51)</f>
        <v/>
      </c>
      <c r="AL49" t="str">
        <f>IF(Output[[#This Row],[Contract Measures]]="","",'2 - Monitoring'!AF51)</f>
        <v/>
      </c>
      <c r="AM49" t="str">
        <f>IF(Output[[#This Row],[Contract Measures]]="","",'2 - Monitoring'!AG51)</f>
        <v/>
      </c>
      <c r="AN49" t="str">
        <f>IF(Output[[#This Row],[Contract Measures]]="","",'2 - Monitoring'!AH51)</f>
        <v/>
      </c>
      <c r="AO49" t="str">
        <f>IF(Output[[#This Row],[Contract Measures]]="","",'2 - Monitoring'!AI51)</f>
        <v/>
      </c>
      <c r="AP49" t="str">
        <f>IF(Output[[#This Row],[Contract Measures]]="","",'2 - Monitoring'!AJ51)</f>
        <v/>
      </c>
      <c r="AQ49" t="str">
        <f>IF(Output[[#This Row],[Contract Measures]]="","",'2 - Monitoring'!AK51)</f>
        <v/>
      </c>
      <c r="AR49" t="str">
        <f>IF(Output[[#This Row],[Contract Measures]]="","",'2 - Monitoring'!AL51)</f>
        <v/>
      </c>
      <c r="AS49" t="str">
        <f>IF(Output[[#This Row],[Contract Measures]]="","",'2 - Monitoring'!AM51)</f>
        <v/>
      </c>
    </row>
    <row r="50" spans="2:45">
      <c r="B50" t="str">
        <f>IF(Output[[#This Row],[Contract Measures]]="","",contract_name)</f>
        <v/>
      </c>
      <c r="C50" t="str">
        <f>IF(Output[[#This Row],[Contract Measures]]="","",contract_ref)</f>
        <v/>
      </c>
      <c r="D50" t="str">
        <f>IF(Output[[#This Row],[Contract Measures]]="","",contract_supplier)</f>
        <v/>
      </c>
      <c r="E50" t="str">
        <f>IF(Output[[#This Row],[Contract Measures]]="","",contract_value)</f>
        <v/>
      </c>
      <c r="F50" t="str">
        <f>IF(Output[[#This Row],[Contract Measures]]="","",reporting_frequency)</f>
        <v/>
      </c>
      <c r="G50" s="8" t="str">
        <f>IF(Output[[#This Row],[Contract Measures]]="","",reporting_start)</f>
        <v/>
      </c>
      <c r="H50" t="str">
        <f>IF(Output[[#This Row],[Contract Measures]]="","",reporting_type)</f>
        <v/>
      </c>
      <c r="I50" t="str">
        <f>IF('2 - Monitoring'!B52=0,"",'2 - Monitoring'!B52)</f>
        <v/>
      </c>
      <c r="J50" t="str">
        <f>'2 - Monitoring'!D52</f>
        <v/>
      </c>
      <c r="K50" t="str">
        <f>'2 - Monitoring'!E52</f>
        <v/>
      </c>
      <c r="L50" t="str">
        <f>'2 - Monitoring'!F52</f>
        <v/>
      </c>
      <c r="M50" s="19" t="str">
        <f>'2 - Monitoring'!G52</f>
        <v/>
      </c>
      <c r="N50" t="str">
        <f>IF(Output[[#This Row],[Contract Measures]]="","",'2 - Monitoring'!H52)</f>
        <v/>
      </c>
      <c r="O50" t="str">
        <f>IF(Output[[#This Row],[Contract Measures]]="","",'2 - Monitoring'!I52)</f>
        <v/>
      </c>
      <c r="P50" t="str">
        <f>IF(Output[[#This Row],[Contract Measures]]="","",'2 - Monitoring'!J52)</f>
        <v/>
      </c>
      <c r="Q50" t="str">
        <f>IF(Output[[#This Row],[Contract Measures]]="","",'2 - Monitoring'!K52)</f>
        <v/>
      </c>
      <c r="R50" t="str">
        <f>IF(Output[[#This Row],[Contract Measures]]="","",'2 - Monitoring'!L52)</f>
        <v/>
      </c>
      <c r="S50" t="str">
        <f>IF(Output[[#This Row],[Contract Measures]]="","",'2 - Monitoring'!M52)</f>
        <v/>
      </c>
      <c r="T50" t="str">
        <f>IF(Output[[#This Row],[Contract Measures]]="","",'2 - Monitoring'!N52)</f>
        <v/>
      </c>
      <c r="U50" t="str">
        <f>IF(Output[[#This Row],[Contract Measures]]="","",'2 - Monitoring'!O52)</f>
        <v/>
      </c>
      <c r="V50" t="str">
        <f>IF(Output[[#This Row],[Contract Measures]]="","",'2 - Monitoring'!P52)</f>
        <v/>
      </c>
      <c r="W50" t="str">
        <f>IF(Output[[#This Row],[Contract Measures]]="","",'2 - Monitoring'!Q52)</f>
        <v/>
      </c>
      <c r="X50" t="str">
        <f>IF(Output[[#This Row],[Contract Measures]]="","",'2 - Monitoring'!R52)</f>
        <v/>
      </c>
      <c r="Y50" t="str">
        <f>IF(Output[[#This Row],[Contract Measures]]="","",'2 - Monitoring'!S52)</f>
        <v/>
      </c>
      <c r="Z50" t="str">
        <f>IF(Output[[#This Row],[Contract Measures]]="","",'2 - Monitoring'!T52)</f>
        <v/>
      </c>
      <c r="AA50" t="str">
        <f>IF(Output[[#This Row],[Contract Measures]]="","",'2 - Monitoring'!U52)</f>
        <v/>
      </c>
      <c r="AB50" t="str">
        <f>IF(Output[[#This Row],[Contract Measures]]="","",'2 - Monitoring'!V52)</f>
        <v/>
      </c>
      <c r="AC50" t="str">
        <f>IF(Output[[#This Row],[Contract Measures]]="","",'2 - Monitoring'!W52)</f>
        <v/>
      </c>
      <c r="AD50" t="str">
        <f>IF(Output[[#This Row],[Contract Measures]]="","",'2 - Monitoring'!X52)</f>
        <v/>
      </c>
      <c r="AE50" t="str">
        <f>IF(Output[[#This Row],[Contract Measures]]="","",'2 - Monitoring'!Y52)</f>
        <v/>
      </c>
      <c r="AF50" t="str">
        <f>IF(Output[[#This Row],[Contract Measures]]="","",'2 - Monitoring'!Z52)</f>
        <v/>
      </c>
      <c r="AG50" t="str">
        <f>IF(Output[[#This Row],[Contract Measures]]="","",'2 - Monitoring'!AA52)</f>
        <v/>
      </c>
      <c r="AH50" t="str">
        <f>IF(Output[[#This Row],[Contract Measures]]="","",'2 - Monitoring'!AB52)</f>
        <v/>
      </c>
      <c r="AI50" t="str">
        <f>IF(Output[[#This Row],[Contract Measures]]="","",'2 - Monitoring'!AC52)</f>
        <v/>
      </c>
      <c r="AJ50" t="str">
        <f>IF(Output[[#This Row],[Contract Measures]]="","",'2 - Monitoring'!AD52)</f>
        <v/>
      </c>
      <c r="AK50" t="str">
        <f>IF(Output[[#This Row],[Contract Measures]]="","",'2 - Monitoring'!AE52)</f>
        <v/>
      </c>
      <c r="AL50" t="str">
        <f>IF(Output[[#This Row],[Contract Measures]]="","",'2 - Monitoring'!AF52)</f>
        <v/>
      </c>
      <c r="AM50" t="str">
        <f>IF(Output[[#This Row],[Contract Measures]]="","",'2 - Monitoring'!AG52)</f>
        <v/>
      </c>
      <c r="AN50" t="str">
        <f>IF(Output[[#This Row],[Contract Measures]]="","",'2 - Monitoring'!AH52)</f>
        <v/>
      </c>
      <c r="AO50" t="str">
        <f>IF(Output[[#This Row],[Contract Measures]]="","",'2 - Monitoring'!AI52)</f>
        <v/>
      </c>
      <c r="AP50" t="str">
        <f>IF(Output[[#This Row],[Contract Measures]]="","",'2 - Monitoring'!AJ52)</f>
        <v/>
      </c>
      <c r="AQ50" t="str">
        <f>IF(Output[[#This Row],[Contract Measures]]="","",'2 - Monitoring'!AK52)</f>
        <v/>
      </c>
      <c r="AR50" t="str">
        <f>IF(Output[[#This Row],[Contract Measures]]="","",'2 - Monitoring'!AL52)</f>
        <v/>
      </c>
      <c r="AS50" t="str">
        <f>IF(Output[[#This Row],[Contract Measures]]="","",'2 - Monitoring'!AM52)</f>
        <v/>
      </c>
    </row>
    <row r="51" spans="2:45">
      <c r="B51" t="str">
        <f>IF(Output[[#This Row],[Contract Measures]]="","",contract_name)</f>
        <v/>
      </c>
      <c r="C51" t="str">
        <f>IF(Output[[#This Row],[Contract Measures]]="","",contract_ref)</f>
        <v/>
      </c>
      <c r="D51" t="str">
        <f>IF(Output[[#This Row],[Contract Measures]]="","",contract_supplier)</f>
        <v/>
      </c>
      <c r="E51" t="str">
        <f>IF(Output[[#This Row],[Contract Measures]]="","",contract_value)</f>
        <v/>
      </c>
      <c r="F51" t="str">
        <f>IF(Output[[#This Row],[Contract Measures]]="","",reporting_frequency)</f>
        <v/>
      </c>
      <c r="G51" s="8" t="str">
        <f>IF(Output[[#This Row],[Contract Measures]]="","",reporting_start)</f>
        <v/>
      </c>
      <c r="H51" t="str">
        <f>IF(Output[[#This Row],[Contract Measures]]="","",reporting_type)</f>
        <v/>
      </c>
      <c r="I51" t="str">
        <f>IF('2 - Monitoring'!B53=0,"",'2 - Monitoring'!B53)</f>
        <v/>
      </c>
      <c r="J51" t="str">
        <f>'2 - Monitoring'!D53</f>
        <v/>
      </c>
      <c r="K51" t="str">
        <f>'2 - Monitoring'!E53</f>
        <v/>
      </c>
      <c r="L51" t="str">
        <f>'2 - Monitoring'!F53</f>
        <v/>
      </c>
      <c r="M51" s="19" t="str">
        <f>'2 - Monitoring'!G53</f>
        <v/>
      </c>
      <c r="N51" t="str">
        <f>IF(Output[[#This Row],[Contract Measures]]="","",'2 - Monitoring'!H53)</f>
        <v/>
      </c>
      <c r="O51" t="str">
        <f>IF(Output[[#This Row],[Contract Measures]]="","",'2 - Monitoring'!I53)</f>
        <v/>
      </c>
      <c r="P51" t="str">
        <f>IF(Output[[#This Row],[Contract Measures]]="","",'2 - Monitoring'!J53)</f>
        <v/>
      </c>
      <c r="Q51" t="str">
        <f>IF(Output[[#This Row],[Contract Measures]]="","",'2 - Monitoring'!K53)</f>
        <v/>
      </c>
      <c r="R51" t="str">
        <f>IF(Output[[#This Row],[Contract Measures]]="","",'2 - Monitoring'!L53)</f>
        <v/>
      </c>
      <c r="S51" t="str">
        <f>IF(Output[[#This Row],[Contract Measures]]="","",'2 - Monitoring'!M53)</f>
        <v/>
      </c>
      <c r="T51" t="str">
        <f>IF(Output[[#This Row],[Contract Measures]]="","",'2 - Monitoring'!N53)</f>
        <v/>
      </c>
      <c r="U51" t="str">
        <f>IF(Output[[#This Row],[Contract Measures]]="","",'2 - Monitoring'!O53)</f>
        <v/>
      </c>
      <c r="V51" t="str">
        <f>IF(Output[[#This Row],[Contract Measures]]="","",'2 - Monitoring'!P53)</f>
        <v/>
      </c>
      <c r="W51" t="str">
        <f>IF(Output[[#This Row],[Contract Measures]]="","",'2 - Monitoring'!Q53)</f>
        <v/>
      </c>
      <c r="X51" t="str">
        <f>IF(Output[[#This Row],[Contract Measures]]="","",'2 - Monitoring'!R53)</f>
        <v/>
      </c>
      <c r="Y51" t="str">
        <f>IF(Output[[#This Row],[Contract Measures]]="","",'2 - Monitoring'!S53)</f>
        <v/>
      </c>
      <c r="Z51" t="str">
        <f>IF(Output[[#This Row],[Contract Measures]]="","",'2 - Monitoring'!T53)</f>
        <v/>
      </c>
      <c r="AA51" t="str">
        <f>IF(Output[[#This Row],[Contract Measures]]="","",'2 - Monitoring'!U53)</f>
        <v/>
      </c>
      <c r="AB51" t="str">
        <f>IF(Output[[#This Row],[Contract Measures]]="","",'2 - Monitoring'!V53)</f>
        <v/>
      </c>
      <c r="AC51" t="str">
        <f>IF(Output[[#This Row],[Contract Measures]]="","",'2 - Monitoring'!W53)</f>
        <v/>
      </c>
      <c r="AD51" t="str">
        <f>IF(Output[[#This Row],[Contract Measures]]="","",'2 - Monitoring'!X53)</f>
        <v/>
      </c>
      <c r="AE51" t="str">
        <f>IF(Output[[#This Row],[Contract Measures]]="","",'2 - Monitoring'!Y53)</f>
        <v/>
      </c>
      <c r="AF51" t="str">
        <f>IF(Output[[#This Row],[Contract Measures]]="","",'2 - Monitoring'!Z53)</f>
        <v/>
      </c>
      <c r="AG51" t="str">
        <f>IF(Output[[#This Row],[Contract Measures]]="","",'2 - Monitoring'!AA53)</f>
        <v/>
      </c>
      <c r="AH51" t="str">
        <f>IF(Output[[#This Row],[Contract Measures]]="","",'2 - Monitoring'!AB53)</f>
        <v/>
      </c>
      <c r="AI51" t="str">
        <f>IF(Output[[#This Row],[Contract Measures]]="","",'2 - Monitoring'!AC53)</f>
        <v/>
      </c>
      <c r="AJ51" t="str">
        <f>IF(Output[[#This Row],[Contract Measures]]="","",'2 - Monitoring'!AD53)</f>
        <v/>
      </c>
      <c r="AK51" t="str">
        <f>IF(Output[[#This Row],[Contract Measures]]="","",'2 - Monitoring'!AE53)</f>
        <v/>
      </c>
      <c r="AL51" t="str">
        <f>IF(Output[[#This Row],[Contract Measures]]="","",'2 - Monitoring'!AF53)</f>
        <v/>
      </c>
      <c r="AM51" t="str">
        <f>IF(Output[[#This Row],[Contract Measures]]="","",'2 - Monitoring'!AG53)</f>
        <v/>
      </c>
      <c r="AN51" t="str">
        <f>IF(Output[[#This Row],[Contract Measures]]="","",'2 - Monitoring'!AH53)</f>
        <v/>
      </c>
      <c r="AO51" t="str">
        <f>IF(Output[[#This Row],[Contract Measures]]="","",'2 - Monitoring'!AI53)</f>
        <v/>
      </c>
      <c r="AP51" t="str">
        <f>IF(Output[[#This Row],[Contract Measures]]="","",'2 - Monitoring'!AJ53)</f>
        <v/>
      </c>
      <c r="AQ51" t="str">
        <f>IF(Output[[#This Row],[Contract Measures]]="","",'2 - Monitoring'!AK53)</f>
        <v/>
      </c>
      <c r="AR51" t="str">
        <f>IF(Output[[#This Row],[Contract Measures]]="","",'2 - Monitoring'!AL53)</f>
        <v/>
      </c>
      <c r="AS51" t="str">
        <f>IF(Output[[#This Row],[Contract Measures]]="","",'2 - Monitoring'!AM53)</f>
        <v/>
      </c>
    </row>
    <row r="52" spans="2:45">
      <c r="B52" t="str">
        <f>IF(Output[[#This Row],[Contract Measures]]="","",contract_name)</f>
        <v/>
      </c>
      <c r="C52" t="str">
        <f>IF(Output[[#This Row],[Contract Measures]]="","",contract_ref)</f>
        <v/>
      </c>
      <c r="D52" t="str">
        <f>IF(Output[[#This Row],[Contract Measures]]="","",contract_supplier)</f>
        <v/>
      </c>
      <c r="E52" t="str">
        <f>IF(Output[[#This Row],[Contract Measures]]="","",contract_value)</f>
        <v/>
      </c>
      <c r="F52" t="str">
        <f>IF(Output[[#This Row],[Contract Measures]]="","",reporting_frequency)</f>
        <v/>
      </c>
      <c r="G52" s="8" t="str">
        <f>IF(Output[[#This Row],[Contract Measures]]="","",reporting_start)</f>
        <v/>
      </c>
      <c r="H52" t="str">
        <f>IF(Output[[#This Row],[Contract Measures]]="","",reporting_type)</f>
        <v/>
      </c>
      <c r="I52" t="str">
        <f>IF('2 - Monitoring'!B54=0,"",'2 - Monitoring'!B54)</f>
        <v/>
      </c>
      <c r="J52" t="str">
        <f>'2 - Monitoring'!D54</f>
        <v/>
      </c>
      <c r="K52" t="str">
        <f>'2 - Monitoring'!E54</f>
        <v/>
      </c>
      <c r="L52" t="str">
        <f>'2 - Monitoring'!F54</f>
        <v/>
      </c>
      <c r="M52" s="19" t="str">
        <f>'2 - Monitoring'!G54</f>
        <v/>
      </c>
      <c r="N52" t="str">
        <f>IF(Output[[#This Row],[Contract Measures]]="","",'2 - Monitoring'!H54)</f>
        <v/>
      </c>
      <c r="O52" t="str">
        <f>IF(Output[[#This Row],[Contract Measures]]="","",'2 - Monitoring'!I54)</f>
        <v/>
      </c>
      <c r="P52" t="str">
        <f>IF(Output[[#This Row],[Contract Measures]]="","",'2 - Monitoring'!J54)</f>
        <v/>
      </c>
      <c r="Q52" t="str">
        <f>IF(Output[[#This Row],[Contract Measures]]="","",'2 - Monitoring'!K54)</f>
        <v/>
      </c>
      <c r="R52" t="str">
        <f>IF(Output[[#This Row],[Contract Measures]]="","",'2 - Monitoring'!L54)</f>
        <v/>
      </c>
      <c r="S52" t="str">
        <f>IF(Output[[#This Row],[Contract Measures]]="","",'2 - Monitoring'!M54)</f>
        <v/>
      </c>
      <c r="T52" t="str">
        <f>IF(Output[[#This Row],[Contract Measures]]="","",'2 - Monitoring'!N54)</f>
        <v/>
      </c>
      <c r="U52" t="str">
        <f>IF(Output[[#This Row],[Contract Measures]]="","",'2 - Monitoring'!O54)</f>
        <v/>
      </c>
      <c r="V52" t="str">
        <f>IF(Output[[#This Row],[Contract Measures]]="","",'2 - Monitoring'!P54)</f>
        <v/>
      </c>
      <c r="W52" t="str">
        <f>IF(Output[[#This Row],[Contract Measures]]="","",'2 - Monitoring'!Q54)</f>
        <v/>
      </c>
      <c r="X52" t="str">
        <f>IF(Output[[#This Row],[Contract Measures]]="","",'2 - Monitoring'!R54)</f>
        <v/>
      </c>
      <c r="Y52" t="str">
        <f>IF(Output[[#This Row],[Contract Measures]]="","",'2 - Monitoring'!S54)</f>
        <v/>
      </c>
      <c r="Z52" t="str">
        <f>IF(Output[[#This Row],[Contract Measures]]="","",'2 - Monitoring'!T54)</f>
        <v/>
      </c>
      <c r="AA52" t="str">
        <f>IF(Output[[#This Row],[Contract Measures]]="","",'2 - Monitoring'!U54)</f>
        <v/>
      </c>
      <c r="AB52" t="str">
        <f>IF(Output[[#This Row],[Contract Measures]]="","",'2 - Monitoring'!V54)</f>
        <v/>
      </c>
      <c r="AC52" t="str">
        <f>IF(Output[[#This Row],[Contract Measures]]="","",'2 - Monitoring'!W54)</f>
        <v/>
      </c>
      <c r="AD52" t="str">
        <f>IF(Output[[#This Row],[Contract Measures]]="","",'2 - Monitoring'!X54)</f>
        <v/>
      </c>
      <c r="AE52" t="str">
        <f>IF(Output[[#This Row],[Contract Measures]]="","",'2 - Monitoring'!Y54)</f>
        <v/>
      </c>
      <c r="AF52" t="str">
        <f>IF(Output[[#This Row],[Contract Measures]]="","",'2 - Monitoring'!Z54)</f>
        <v/>
      </c>
      <c r="AG52" t="str">
        <f>IF(Output[[#This Row],[Contract Measures]]="","",'2 - Monitoring'!AA54)</f>
        <v/>
      </c>
      <c r="AH52" t="str">
        <f>IF(Output[[#This Row],[Contract Measures]]="","",'2 - Monitoring'!AB54)</f>
        <v/>
      </c>
      <c r="AI52" t="str">
        <f>IF(Output[[#This Row],[Contract Measures]]="","",'2 - Monitoring'!AC54)</f>
        <v/>
      </c>
      <c r="AJ52" t="str">
        <f>IF(Output[[#This Row],[Contract Measures]]="","",'2 - Monitoring'!AD54)</f>
        <v/>
      </c>
      <c r="AK52" t="str">
        <f>IF(Output[[#This Row],[Contract Measures]]="","",'2 - Monitoring'!AE54)</f>
        <v/>
      </c>
      <c r="AL52" t="str">
        <f>IF(Output[[#This Row],[Contract Measures]]="","",'2 - Monitoring'!AF54)</f>
        <v/>
      </c>
      <c r="AM52" t="str">
        <f>IF(Output[[#This Row],[Contract Measures]]="","",'2 - Monitoring'!AG54)</f>
        <v/>
      </c>
      <c r="AN52" t="str">
        <f>IF(Output[[#This Row],[Contract Measures]]="","",'2 - Monitoring'!AH54)</f>
        <v/>
      </c>
      <c r="AO52" t="str">
        <f>IF(Output[[#This Row],[Contract Measures]]="","",'2 - Monitoring'!AI54)</f>
        <v/>
      </c>
      <c r="AP52" t="str">
        <f>IF(Output[[#This Row],[Contract Measures]]="","",'2 - Monitoring'!AJ54)</f>
        <v/>
      </c>
      <c r="AQ52" t="str">
        <f>IF(Output[[#This Row],[Contract Measures]]="","",'2 - Monitoring'!AK54)</f>
        <v/>
      </c>
      <c r="AR52" t="str">
        <f>IF(Output[[#This Row],[Contract Measures]]="","",'2 - Monitoring'!AL54)</f>
        <v/>
      </c>
      <c r="AS52" t="str">
        <f>IF(Output[[#This Row],[Contract Measures]]="","",'2 - Monitoring'!AM54)</f>
        <v/>
      </c>
    </row>
    <row r="53" spans="2:45">
      <c r="B53" t="str">
        <f>IF(Output[[#This Row],[Contract Measures]]="","",contract_name)</f>
        <v/>
      </c>
      <c r="C53" t="str">
        <f>IF(Output[[#This Row],[Contract Measures]]="","",contract_ref)</f>
        <v/>
      </c>
      <c r="D53" t="str">
        <f>IF(Output[[#This Row],[Contract Measures]]="","",contract_supplier)</f>
        <v/>
      </c>
      <c r="E53" t="str">
        <f>IF(Output[[#This Row],[Contract Measures]]="","",contract_value)</f>
        <v/>
      </c>
      <c r="F53" t="str">
        <f>IF(Output[[#This Row],[Contract Measures]]="","",reporting_frequency)</f>
        <v/>
      </c>
      <c r="G53" s="8" t="str">
        <f>IF(Output[[#This Row],[Contract Measures]]="","",reporting_start)</f>
        <v/>
      </c>
      <c r="H53" t="str">
        <f>IF(Output[[#This Row],[Contract Measures]]="","",reporting_type)</f>
        <v/>
      </c>
      <c r="I53" t="str">
        <f>IF('2 - Monitoring'!B55=0,"",'2 - Monitoring'!B55)</f>
        <v/>
      </c>
      <c r="J53" t="str">
        <f>'2 - Monitoring'!D55</f>
        <v/>
      </c>
      <c r="K53" t="str">
        <f>'2 - Monitoring'!E55</f>
        <v/>
      </c>
      <c r="L53" t="str">
        <f>'2 - Monitoring'!F55</f>
        <v/>
      </c>
      <c r="M53" s="19" t="str">
        <f>'2 - Monitoring'!G55</f>
        <v/>
      </c>
      <c r="N53" t="str">
        <f>IF(Output[[#This Row],[Contract Measures]]="","",'2 - Monitoring'!H55)</f>
        <v/>
      </c>
      <c r="O53" t="str">
        <f>IF(Output[[#This Row],[Contract Measures]]="","",'2 - Monitoring'!I55)</f>
        <v/>
      </c>
      <c r="P53" t="str">
        <f>IF(Output[[#This Row],[Contract Measures]]="","",'2 - Monitoring'!J55)</f>
        <v/>
      </c>
      <c r="Q53" t="str">
        <f>IF(Output[[#This Row],[Contract Measures]]="","",'2 - Monitoring'!K55)</f>
        <v/>
      </c>
      <c r="R53" t="str">
        <f>IF(Output[[#This Row],[Contract Measures]]="","",'2 - Monitoring'!L55)</f>
        <v/>
      </c>
      <c r="S53" t="str">
        <f>IF(Output[[#This Row],[Contract Measures]]="","",'2 - Monitoring'!M55)</f>
        <v/>
      </c>
      <c r="T53" t="str">
        <f>IF(Output[[#This Row],[Contract Measures]]="","",'2 - Monitoring'!N55)</f>
        <v/>
      </c>
      <c r="U53" t="str">
        <f>IF(Output[[#This Row],[Contract Measures]]="","",'2 - Monitoring'!O55)</f>
        <v/>
      </c>
      <c r="V53" t="str">
        <f>IF(Output[[#This Row],[Contract Measures]]="","",'2 - Monitoring'!P55)</f>
        <v/>
      </c>
      <c r="W53" t="str">
        <f>IF(Output[[#This Row],[Contract Measures]]="","",'2 - Monitoring'!Q55)</f>
        <v/>
      </c>
      <c r="X53" t="str">
        <f>IF(Output[[#This Row],[Contract Measures]]="","",'2 - Monitoring'!R55)</f>
        <v/>
      </c>
      <c r="Y53" t="str">
        <f>IF(Output[[#This Row],[Contract Measures]]="","",'2 - Monitoring'!S55)</f>
        <v/>
      </c>
      <c r="Z53" t="str">
        <f>IF(Output[[#This Row],[Contract Measures]]="","",'2 - Monitoring'!T55)</f>
        <v/>
      </c>
      <c r="AA53" t="str">
        <f>IF(Output[[#This Row],[Contract Measures]]="","",'2 - Monitoring'!U55)</f>
        <v/>
      </c>
      <c r="AB53" t="str">
        <f>IF(Output[[#This Row],[Contract Measures]]="","",'2 - Monitoring'!V55)</f>
        <v/>
      </c>
      <c r="AC53" t="str">
        <f>IF(Output[[#This Row],[Contract Measures]]="","",'2 - Monitoring'!W55)</f>
        <v/>
      </c>
      <c r="AD53" t="str">
        <f>IF(Output[[#This Row],[Contract Measures]]="","",'2 - Monitoring'!X55)</f>
        <v/>
      </c>
      <c r="AE53" t="str">
        <f>IF(Output[[#This Row],[Contract Measures]]="","",'2 - Monitoring'!Y55)</f>
        <v/>
      </c>
      <c r="AF53" t="str">
        <f>IF(Output[[#This Row],[Contract Measures]]="","",'2 - Monitoring'!Z55)</f>
        <v/>
      </c>
      <c r="AG53" t="str">
        <f>IF(Output[[#This Row],[Contract Measures]]="","",'2 - Monitoring'!AA55)</f>
        <v/>
      </c>
      <c r="AH53" t="str">
        <f>IF(Output[[#This Row],[Contract Measures]]="","",'2 - Monitoring'!AB55)</f>
        <v/>
      </c>
      <c r="AI53" t="str">
        <f>IF(Output[[#This Row],[Contract Measures]]="","",'2 - Monitoring'!AC55)</f>
        <v/>
      </c>
      <c r="AJ53" t="str">
        <f>IF(Output[[#This Row],[Contract Measures]]="","",'2 - Monitoring'!AD55)</f>
        <v/>
      </c>
      <c r="AK53" t="str">
        <f>IF(Output[[#This Row],[Contract Measures]]="","",'2 - Monitoring'!AE55)</f>
        <v/>
      </c>
      <c r="AL53" t="str">
        <f>IF(Output[[#This Row],[Contract Measures]]="","",'2 - Monitoring'!AF55)</f>
        <v/>
      </c>
      <c r="AM53" t="str">
        <f>IF(Output[[#This Row],[Contract Measures]]="","",'2 - Monitoring'!AG55)</f>
        <v/>
      </c>
      <c r="AN53" t="str">
        <f>IF(Output[[#This Row],[Contract Measures]]="","",'2 - Monitoring'!AH55)</f>
        <v/>
      </c>
      <c r="AO53" t="str">
        <f>IF(Output[[#This Row],[Contract Measures]]="","",'2 - Monitoring'!AI55)</f>
        <v/>
      </c>
      <c r="AP53" t="str">
        <f>IF(Output[[#This Row],[Contract Measures]]="","",'2 - Monitoring'!AJ55)</f>
        <v/>
      </c>
      <c r="AQ53" t="str">
        <f>IF(Output[[#This Row],[Contract Measures]]="","",'2 - Monitoring'!AK55)</f>
        <v/>
      </c>
      <c r="AR53" t="str">
        <f>IF(Output[[#This Row],[Contract Measures]]="","",'2 - Monitoring'!AL55)</f>
        <v/>
      </c>
      <c r="AS53" t="str">
        <f>IF(Output[[#This Row],[Contract Measures]]="","",'2 - Monitoring'!AM55)</f>
        <v/>
      </c>
    </row>
    <row r="54" spans="2:45">
      <c r="B54" t="str">
        <f>IF(Output[[#This Row],[Contract Measures]]="","",contract_name)</f>
        <v/>
      </c>
      <c r="C54" t="str">
        <f>IF(Output[[#This Row],[Contract Measures]]="","",contract_ref)</f>
        <v/>
      </c>
      <c r="D54" t="str">
        <f>IF(Output[[#This Row],[Contract Measures]]="","",contract_supplier)</f>
        <v/>
      </c>
      <c r="E54" t="str">
        <f>IF(Output[[#This Row],[Contract Measures]]="","",contract_value)</f>
        <v/>
      </c>
      <c r="F54" t="str">
        <f>IF(Output[[#This Row],[Contract Measures]]="","",reporting_frequency)</f>
        <v/>
      </c>
      <c r="G54" s="8" t="str">
        <f>IF(Output[[#This Row],[Contract Measures]]="","",reporting_start)</f>
        <v/>
      </c>
      <c r="H54" t="str">
        <f>IF(Output[[#This Row],[Contract Measures]]="","",reporting_type)</f>
        <v/>
      </c>
      <c r="I54" t="str">
        <f>IF('2 - Monitoring'!B56=0,"",'2 - Monitoring'!B56)</f>
        <v/>
      </c>
      <c r="J54" t="str">
        <f>'2 - Monitoring'!D56</f>
        <v/>
      </c>
      <c r="K54" t="str">
        <f>'2 - Monitoring'!E56</f>
        <v/>
      </c>
      <c r="L54" t="str">
        <f>'2 - Monitoring'!F56</f>
        <v/>
      </c>
      <c r="M54" s="19" t="str">
        <f>'2 - Monitoring'!G56</f>
        <v/>
      </c>
      <c r="N54" t="str">
        <f>IF(Output[[#This Row],[Contract Measures]]="","",'2 - Monitoring'!H56)</f>
        <v/>
      </c>
      <c r="O54" t="str">
        <f>IF(Output[[#This Row],[Contract Measures]]="","",'2 - Monitoring'!I56)</f>
        <v/>
      </c>
      <c r="P54" t="str">
        <f>IF(Output[[#This Row],[Contract Measures]]="","",'2 - Monitoring'!J56)</f>
        <v/>
      </c>
      <c r="Q54" t="str">
        <f>IF(Output[[#This Row],[Contract Measures]]="","",'2 - Monitoring'!K56)</f>
        <v/>
      </c>
      <c r="R54" t="str">
        <f>IF(Output[[#This Row],[Contract Measures]]="","",'2 - Monitoring'!L56)</f>
        <v/>
      </c>
      <c r="S54" t="str">
        <f>IF(Output[[#This Row],[Contract Measures]]="","",'2 - Monitoring'!M56)</f>
        <v/>
      </c>
      <c r="T54" t="str">
        <f>IF(Output[[#This Row],[Contract Measures]]="","",'2 - Monitoring'!N56)</f>
        <v/>
      </c>
      <c r="U54" t="str">
        <f>IF(Output[[#This Row],[Contract Measures]]="","",'2 - Monitoring'!O56)</f>
        <v/>
      </c>
      <c r="V54" t="str">
        <f>IF(Output[[#This Row],[Contract Measures]]="","",'2 - Monitoring'!P56)</f>
        <v/>
      </c>
      <c r="W54" t="str">
        <f>IF(Output[[#This Row],[Contract Measures]]="","",'2 - Monitoring'!Q56)</f>
        <v/>
      </c>
      <c r="X54" t="str">
        <f>IF(Output[[#This Row],[Contract Measures]]="","",'2 - Monitoring'!R56)</f>
        <v/>
      </c>
      <c r="Y54" t="str">
        <f>IF(Output[[#This Row],[Contract Measures]]="","",'2 - Monitoring'!S56)</f>
        <v/>
      </c>
      <c r="Z54" t="str">
        <f>IF(Output[[#This Row],[Contract Measures]]="","",'2 - Monitoring'!T56)</f>
        <v/>
      </c>
      <c r="AA54" t="str">
        <f>IF(Output[[#This Row],[Contract Measures]]="","",'2 - Monitoring'!U56)</f>
        <v/>
      </c>
      <c r="AB54" t="str">
        <f>IF(Output[[#This Row],[Contract Measures]]="","",'2 - Monitoring'!V56)</f>
        <v/>
      </c>
      <c r="AC54" t="str">
        <f>IF(Output[[#This Row],[Contract Measures]]="","",'2 - Monitoring'!W56)</f>
        <v/>
      </c>
      <c r="AD54" t="str">
        <f>IF(Output[[#This Row],[Contract Measures]]="","",'2 - Monitoring'!X56)</f>
        <v/>
      </c>
      <c r="AE54" t="str">
        <f>IF(Output[[#This Row],[Contract Measures]]="","",'2 - Monitoring'!Y56)</f>
        <v/>
      </c>
      <c r="AF54" t="str">
        <f>IF(Output[[#This Row],[Contract Measures]]="","",'2 - Monitoring'!Z56)</f>
        <v/>
      </c>
      <c r="AG54" t="str">
        <f>IF(Output[[#This Row],[Contract Measures]]="","",'2 - Monitoring'!AA56)</f>
        <v/>
      </c>
      <c r="AH54" t="str">
        <f>IF(Output[[#This Row],[Contract Measures]]="","",'2 - Monitoring'!AB56)</f>
        <v/>
      </c>
      <c r="AI54" t="str">
        <f>IF(Output[[#This Row],[Contract Measures]]="","",'2 - Monitoring'!AC56)</f>
        <v/>
      </c>
      <c r="AJ54" t="str">
        <f>IF(Output[[#This Row],[Contract Measures]]="","",'2 - Monitoring'!AD56)</f>
        <v/>
      </c>
      <c r="AK54" t="str">
        <f>IF(Output[[#This Row],[Contract Measures]]="","",'2 - Monitoring'!AE56)</f>
        <v/>
      </c>
      <c r="AL54" t="str">
        <f>IF(Output[[#This Row],[Contract Measures]]="","",'2 - Monitoring'!AF56)</f>
        <v/>
      </c>
      <c r="AM54" t="str">
        <f>IF(Output[[#This Row],[Contract Measures]]="","",'2 - Monitoring'!AG56)</f>
        <v/>
      </c>
      <c r="AN54" t="str">
        <f>IF(Output[[#This Row],[Contract Measures]]="","",'2 - Monitoring'!AH56)</f>
        <v/>
      </c>
      <c r="AO54" t="str">
        <f>IF(Output[[#This Row],[Contract Measures]]="","",'2 - Monitoring'!AI56)</f>
        <v/>
      </c>
      <c r="AP54" t="str">
        <f>IF(Output[[#This Row],[Contract Measures]]="","",'2 - Monitoring'!AJ56)</f>
        <v/>
      </c>
      <c r="AQ54" t="str">
        <f>IF(Output[[#This Row],[Contract Measures]]="","",'2 - Monitoring'!AK56)</f>
        <v/>
      </c>
      <c r="AR54" t="str">
        <f>IF(Output[[#This Row],[Contract Measures]]="","",'2 - Monitoring'!AL56)</f>
        <v/>
      </c>
      <c r="AS54" t="str">
        <f>IF(Output[[#This Row],[Contract Measures]]="","",'2 - Monitoring'!AM56)</f>
        <v/>
      </c>
    </row>
    <row r="55" spans="2:45">
      <c r="B55" t="str">
        <f>IF(Output[[#This Row],[Contract Measures]]="","",contract_name)</f>
        <v/>
      </c>
      <c r="C55" t="str">
        <f>IF(Output[[#This Row],[Contract Measures]]="","",contract_ref)</f>
        <v/>
      </c>
      <c r="D55" t="str">
        <f>IF(Output[[#This Row],[Contract Measures]]="","",contract_supplier)</f>
        <v/>
      </c>
      <c r="E55" t="str">
        <f>IF(Output[[#This Row],[Contract Measures]]="","",contract_value)</f>
        <v/>
      </c>
      <c r="F55" t="str">
        <f>IF(Output[[#This Row],[Contract Measures]]="","",reporting_frequency)</f>
        <v/>
      </c>
      <c r="G55" s="8" t="str">
        <f>IF(Output[[#This Row],[Contract Measures]]="","",reporting_start)</f>
        <v/>
      </c>
      <c r="H55" t="str">
        <f>IF(Output[[#This Row],[Contract Measures]]="","",reporting_type)</f>
        <v/>
      </c>
      <c r="I55" t="str">
        <f>IF('2 - Monitoring'!B57=0,"",'2 - Monitoring'!B57)</f>
        <v/>
      </c>
      <c r="J55" t="str">
        <f>'2 - Monitoring'!D57</f>
        <v/>
      </c>
      <c r="K55" t="str">
        <f>'2 - Monitoring'!E57</f>
        <v/>
      </c>
      <c r="L55" t="str">
        <f>'2 - Monitoring'!F57</f>
        <v/>
      </c>
      <c r="M55" s="19" t="str">
        <f>'2 - Monitoring'!G57</f>
        <v/>
      </c>
      <c r="N55" t="str">
        <f>IF(Output[[#This Row],[Contract Measures]]="","",'2 - Monitoring'!H57)</f>
        <v/>
      </c>
      <c r="O55" t="str">
        <f>IF(Output[[#This Row],[Contract Measures]]="","",'2 - Monitoring'!I57)</f>
        <v/>
      </c>
      <c r="P55" t="str">
        <f>IF(Output[[#This Row],[Contract Measures]]="","",'2 - Monitoring'!J57)</f>
        <v/>
      </c>
      <c r="Q55" t="str">
        <f>IF(Output[[#This Row],[Contract Measures]]="","",'2 - Monitoring'!K57)</f>
        <v/>
      </c>
      <c r="R55" t="str">
        <f>IF(Output[[#This Row],[Contract Measures]]="","",'2 - Monitoring'!L57)</f>
        <v/>
      </c>
      <c r="S55" t="str">
        <f>IF(Output[[#This Row],[Contract Measures]]="","",'2 - Monitoring'!M57)</f>
        <v/>
      </c>
      <c r="T55" t="str">
        <f>IF(Output[[#This Row],[Contract Measures]]="","",'2 - Monitoring'!N57)</f>
        <v/>
      </c>
      <c r="U55" t="str">
        <f>IF(Output[[#This Row],[Contract Measures]]="","",'2 - Monitoring'!O57)</f>
        <v/>
      </c>
      <c r="V55" t="str">
        <f>IF(Output[[#This Row],[Contract Measures]]="","",'2 - Monitoring'!P57)</f>
        <v/>
      </c>
      <c r="W55" t="str">
        <f>IF(Output[[#This Row],[Contract Measures]]="","",'2 - Monitoring'!Q57)</f>
        <v/>
      </c>
      <c r="X55" t="str">
        <f>IF(Output[[#This Row],[Contract Measures]]="","",'2 - Monitoring'!R57)</f>
        <v/>
      </c>
      <c r="Y55" t="str">
        <f>IF(Output[[#This Row],[Contract Measures]]="","",'2 - Monitoring'!S57)</f>
        <v/>
      </c>
      <c r="Z55" t="str">
        <f>IF(Output[[#This Row],[Contract Measures]]="","",'2 - Monitoring'!T57)</f>
        <v/>
      </c>
      <c r="AA55" t="str">
        <f>IF(Output[[#This Row],[Contract Measures]]="","",'2 - Monitoring'!U57)</f>
        <v/>
      </c>
      <c r="AB55" t="str">
        <f>IF(Output[[#This Row],[Contract Measures]]="","",'2 - Monitoring'!V57)</f>
        <v/>
      </c>
      <c r="AC55" t="str">
        <f>IF(Output[[#This Row],[Contract Measures]]="","",'2 - Monitoring'!W57)</f>
        <v/>
      </c>
      <c r="AD55" t="str">
        <f>IF(Output[[#This Row],[Contract Measures]]="","",'2 - Monitoring'!X57)</f>
        <v/>
      </c>
      <c r="AE55" t="str">
        <f>IF(Output[[#This Row],[Contract Measures]]="","",'2 - Monitoring'!Y57)</f>
        <v/>
      </c>
      <c r="AF55" t="str">
        <f>IF(Output[[#This Row],[Contract Measures]]="","",'2 - Monitoring'!Z57)</f>
        <v/>
      </c>
      <c r="AG55" t="str">
        <f>IF(Output[[#This Row],[Contract Measures]]="","",'2 - Monitoring'!AA57)</f>
        <v/>
      </c>
      <c r="AH55" t="str">
        <f>IF(Output[[#This Row],[Contract Measures]]="","",'2 - Monitoring'!AB57)</f>
        <v/>
      </c>
      <c r="AI55" t="str">
        <f>IF(Output[[#This Row],[Contract Measures]]="","",'2 - Monitoring'!AC57)</f>
        <v/>
      </c>
      <c r="AJ55" t="str">
        <f>IF(Output[[#This Row],[Contract Measures]]="","",'2 - Monitoring'!AD57)</f>
        <v/>
      </c>
      <c r="AK55" t="str">
        <f>IF(Output[[#This Row],[Contract Measures]]="","",'2 - Monitoring'!AE57)</f>
        <v/>
      </c>
      <c r="AL55" t="str">
        <f>IF(Output[[#This Row],[Contract Measures]]="","",'2 - Monitoring'!AF57)</f>
        <v/>
      </c>
      <c r="AM55" t="str">
        <f>IF(Output[[#This Row],[Contract Measures]]="","",'2 - Monitoring'!AG57)</f>
        <v/>
      </c>
      <c r="AN55" t="str">
        <f>IF(Output[[#This Row],[Contract Measures]]="","",'2 - Monitoring'!AH57)</f>
        <v/>
      </c>
      <c r="AO55" t="str">
        <f>IF(Output[[#This Row],[Contract Measures]]="","",'2 - Monitoring'!AI57)</f>
        <v/>
      </c>
      <c r="AP55" t="str">
        <f>IF(Output[[#This Row],[Contract Measures]]="","",'2 - Monitoring'!AJ57)</f>
        <v/>
      </c>
      <c r="AQ55" t="str">
        <f>IF(Output[[#This Row],[Contract Measures]]="","",'2 - Monitoring'!AK57)</f>
        <v/>
      </c>
      <c r="AR55" t="str">
        <f>IF(Output[[#This Row],[Contract Measures]]="","",'2 - Monitoring'!AL57)</f>
        <v/>
      </c>
      <c r="AS55" t="str">
        <f>IF(Output[[#This Row],[Contract Measures]]="","",'2 - Monitoring'!AM57)</f>
        <v/>
      </c>
    </row>
    <row r="56" spans="2:45">
      <c r="B56" t="str">
        <f>IF(Output[[#This Row],[Contract Measures]]="","",contract_name)</f>
        <v/>
      </c>
      <c r="C56" t="str">
        <f>IF(Output[[#This Row],[Contract Measures]]="","",contract_ref)</f>
        <v/>
      </c>
      <c r="D56" t="str">
        <f>IF(Output[[#This Row],[Contract Measures]]="","",contract_supplier)</f>
        <v/>
      </c>
      <c r="E56" t="str">
        <f>IF(Output[[#This Row],[Contract Measures]]="","",contract_value)</f>
        <v/>
      </c>
      <c r="F56" t="str">
        <f>IF(Output[[#This Row],[Contract Measures]]="","",reporting_frequency)</f>
        <v/>
      </c>
      <c r="G56" s="8" t="str">
        <f>IF(Output[[#This Row],[Contract Measures]]="","",reporting_start)</f>
        <v/>
      </c>
      <c r="H56" t="str">
        <f>IF(Output[[#This Row],[Contract Measures]]="","",reporting_type)</f>
        <v/>
      </c>
      <c r="I56" t="str">
        <f>IF('2 - Monitoring'!B58=0,"",'2 - Monitoring'!B58)</f>
        <v/>
      </c>
      <c r="J56" t="str">
        <f>'2 - Monitoring'!D58</f>
        <v/>
      </c>
      <c r="K56" t="str">
        <f>'2 - Monitoring'!E58</f>
        <v/>
      </c>
      <c r="L56" t="str">
        <f>'2 - Monitoring'!F58</f>
        <v/>
      </c>
      <c r="M56" s="19" t="str">
        <f>'2 - Monitoring'!G58</f>
        <v/>
      </c>
      <c r="N56" t="str">
        <f>IF(Output[[#This Row],[Contract Measures]]="","",'2 - Monitoring'!H58)</f>
        <v/>
      </c>
      <c r="O56" t="str">
        <f>IF(Output[[#This Row],[Contract Measures]]="","",'2 - Monitoring'!I58)</f>
        <v/>
      </c>
      <c r="P56" t="str">
        <f>IF(Output[[#This Row],[Contract Measures]]="","",'2 - Monitoring'!J58)</f>
        <v/>
      </c>
      <c r="Q56" t="str">
        <f>IF(Output[[#This Row],[Contract Measures]]="","",'2 - Monitoring'!K58)</f>
        <v/>
      </c>
      <c r="R56" t="str">
        <f>IF(Output[[#This Row],[Contract Measures]]="","",'2 - Monitoring'!L58)</f>
        <v/>
      </c>
      <c r="S56" t="str">
        <f>IF(Output[[#This Row],[Contract Measures]]="","",'2 - Monitoring'!M58)</f>
        <v/>
      </c>
      <c r="T56" t="str">
        <f>IF(Output[[#This Row],[Contract Measures]]="","",'2 - Monitoring'!N58)</f>
        <v/>
      </c>
      <c r="U56" t="str">
        <f>IF(Output[[#This Row],[Contract Measures]]="","",'2 - Monitoring'!O58)</f>
        <v/>
      </c>
      <c r="V56" t="str">
        <f>IF(Output[[#This Row],[Contract Measures]]="","",'2 - Monitoring'!P58)</f>
        <v/>
      </c>
      <c r="W56" t="str">
        <f>IF(Output[[#This Row],[Contract Measures]]="","",'2 - Monitoring'!Q58)</f>
        <v/>
      </c>
      <c r="X56" t="str">
        <f>IF(Output[[#This Row],[Contract Measures]]="","",'2 - Monitoring'!R58)</f>
        <v/>
      </c>
      <c r="Y56" t="str">
        <f>IF(Output[[#This Row],[Contract Measures]]="","",'2 - Monitoring'!S58)</f>
        <v/>
      </c>
      <c r="Z56" t="str">
        <f>IF(Output[[#This Row],[Contract Measures]]="","",'2 - Monitoring'!T58)</f>
        <v/>
      </c>
      <c r="AA56" t="str">
        <f>IF(Output[[#This Row],[Contract Measures]]="","",'2 - Monitoring'!U58)</f>
        <v/>
      </c>
      <c r="AB56" t="str">
        <f>IF(Output[[#This Row],[Contract Measures]]="","",'2 - Monitoring'!V58)</f>
        <v/>
      </c>
      <c r="AC56" t="str">
        <f>IF(Output[[#This Row],[Contract Measures]]="","",'2 - Monitoring'!W58)</f>
        <v/>
      </c>
      <c r="AD56" t="str">
        <f>IF(Output[[#This Row],[Contract Measures]]="","",'2 - Monitoring'!X58)</f>
        <v/>
      </c>
      <c r="AE56" t="str">
        <f>IF(Output[[#This Row],[Contract Measures]]="","",'2 - Monitoring'!Y58)</f>
        <v/>
      </c>
      <c r="AF56" t="str">
        <f>IF(Output[[#This Row],[Contract Measures]]="","",'2 - Monitoring'!Z58)</f>
        <v/>
      </c>
      <c r="AG56" t="str">
        <f>IF(Output[[#This Row],[Contract Measures]]="","",'2 - Monitoring'!AA58)</f>
        <v/>
      </c>
      <c r="AH56" t="str">
        <f>IF(Output[[#This Row],[Contract Measures]]="","",'2 - Monitoring'!AB58)</f>
        <v/>
      </c>
      <c r="AI56" t="str">
        <f>IF(Output[[#This Row],[Contract Measures]]="","",'2 - Monitoring'!AC58)</f>
        <v/>
      </c>
      <c r="AJ56" t="str">
        <f>IF(Output[[#This Row],[Contract Measures]]="","",'2 - Monitoring'!AD58)</f>
        <v/>
      </c>
      <c r="AK56" t="str">
        <f>IF(Output[[#This Row],[Contract Measures]]="","",'2 - Monitoring'!AE58)</f>
        <v/>
      </c>
      <c r="AL56" t="str">
        <f>IF(Output[[#This Row],[Contract Measures]]="","",'2 - Monitoring'!AF58)</f>
        <v/>
      </c>
      <c r="AM56" t="str">
        <f>IF(Output[[#This Row],[Contract Measures]]="","",'2 - Monitoring'!AG58)</f>
        <v/>
      </c>
      <c r="AN56" t="str">
        <f>IF(Output[[#This Row],[Contract Measures]]="","",'2 - Monitoring'!AH58)</f>
        <v/>
      </c>
      <c r="AO56" t="str">
        <f>IF(Output[[#This Row],[Contract Measures]]="","",'2 - Monitoring'!AI58)</f>
        <v/>
      </c>
      <c r="AP56" t="str">
        <f>IF(Output[[#This Row],[Contract Measures]]="","",'2 - Monitoring'!AJ58)</f>
        <v/>
      </c>
      <c r="AQ56" t="str">
        <f>IF(Output[[#This Row],[Contract Measures]]="","",'2 - Monitoring'!AK58)</f>
        <v/>
      </c>
      <c r="AR56" t="str">
        <f>IF(Output[[#This Row],[Contract Measures]]="","",'2 - Monitoring'!AL58)</f>
        <v/>
      </c>
      <c r="AS56" t="str">
        <f>IF(Output[[#This Row],[Contract Measures]]="","",'2 - Monitoring'!AM58)</f>
        <v/>
      </c>
    </row>
    <row r="57" spans="2:45">
      <c r="B57" t="str">
        <f>IF(Output[[#This Row],[Contract Measures]]="","",contract_name)</f>
        <v/>
      </c>
      <c r="C57" t="str">
        <f>IF(Output[[#This Row],[Contract Measures]]="","",contract_ref)</f>
        <v/>
      </c>
      <c r="D57" t="str">
        <f>IF(Output[[#This Row],[Contract Measures]]="","",contract_supplier)</f>
        <v/>
      </c>
      <c r="E57" t="str">
        <f>IF(Output[[#This Row],[Contract Measures]]="","",contract_value)</f>
        <v/>
      </c>
      <c r="F57" t="str">
        <f>IF(Output[[#This Row],[Contract Measures]]="","",reporting_frequency)</f>
        <v/>
      </c>
      <c r="G57" s="8" t="str">
        <f>IF(Output[[#This Row],[Contract Measures]]="","",reporting_start)</f>
        <v/>
      </c>
      <c r="H57" t="str">
        <f>IF(Output[[#This Row],[Contract Measures]]="","",reporting_type)</f>
        <v/>
      </c>
      <c r="I57" t="str">
        <f>IF('2 - Monitoring'!B59=0,"",'2 - Monitoring'!B59)</f>
        <v/>
      </c>
      <c r="J57" t="str">
        <f>'2 - Monitoring'!D59</f>
        <v/>
      </c>
      <c r="K57" t="str">
        <f>'2 - Monitoring'!E59</f>
        <v/>
      </c>
      <c r="L57" t="str">
        <f>'2 - Monitoring'!F59</f>
        <v/>
      </c>
      <c r="M57" s="19" t="str">
        <f>'2 - Monitoring'!G59</f>
        <v/>
      </c>
      <c r="N57" t="str">
        <f>IF(Output[[#This Row],[Contract Measures]]="","",'2 - Monitoring'!H59)</f>
        <v/>
      </c>
      <c r="O57" t="str">
        <f>IF(Output[[#This Row],[Contract Measures]]="","",'2 - Monitoring'!I59)</f>
        <v/>
      </c>
      <c r="P57" t="str">
        <f>IF(Output[[#This Row],[Contract Measures]]="","",'2 - Monitoring'!J59)</f>
        <v/>
      </c>
      <c r="Q57" t="str">
        <f>IF(Output[[#This Row],[Contract Measures]]="","",'2 - Monitoring'!K59)</f>
        <v/>
      </c>
      <c r="R57" t="str">
        <f>IF(Output[[#This Row],[Contract Measures]]="","",'2 - Monitoring'!L59)</f>
        <v/>
      </c>
      <c r="S57" t="str">
        <f>IF(Output[[#This Row],[Contract Measures]]="","",'2 - Monitoring'!M59)</f>
        <v/>
      </c>
      <c r="T57" t="str">
        <f>IF(Output[[#This Row],[Contract Measures]]="","",'2 - Monitoring'!N59)</f>
        <v/>
      </c>
      <c r="U57" t="str">
        <f>IF(Output[[#This Row],[Contract Measures]]="","",'2 - Monitoring'!O59)</f>
        <v/>
      </c>
      <c r="V57" t="str">
        <f>IF(Output[[#This Row],[Contract Measures]]="","",'2 - Monitoring'!P59)</f>
        <v/>
      </c>
      <c r="W57" t="str">
        <f>IF(Output[[#This Row],[Contract Measures]]="","",'2 - Monitoring'!Q59)</f>
        <v/>
      </c>
      <c r="X57" t="str">
        <f>IF(Output[[#This Row],[Contract Measures]]="","",'2 - Monitoring'!R59)</f>
        <v/>
      </c>
      <c r="Y57" t="str">
        <f>IF(Output[[#This Row],[Contract Measures]]="","",'2 - Monitoring'!S59)</f>
        <v/>
      </c>
      <c r="Z57" t="str">
        <f>IF(Output[[#This Row],[Contract Measures]]="","",'2 - Monitoring'!T59)</f>
        <v/>
      </c>
      <c r="AA57" t="str">
        <f>IF(Output[[#This Row],[Contract Measures]]="","",'2 - Monitoring'!U59)</f>
        <v/>
      </c>
      <c r="AB57" t="str">
        <f>IF(Output[[#This Row],[Contract Measures]]="","",'2 - Monitoring'!V59)</f>
        <v/>
      </c>
      <c r="AC57" t="str">
        <f>IF(Output[[#This Row],[Contract Measures]]="","",'2 - Monitoring'!W59)</f>
        <v/>
      </c>
      <c r="AD57" t="str">
        <f>IF(Output[[#This Row],[Contract Measures]]="","",'2 - Monitoring'!X59)</f>
        <v/>
      </c>
      <c r="AE57" t="str">
        <f>IF(Output[[#This Row],[Contract Measures]]="","",'2 - Monitoring'!Y59)</f>
        <v/>
      </c>
      <c r="AF57" t="str">
        <f>IF(Output[[#This Row],[Contract Measures]]="","",'2 - Monitoring'!Z59)</f>
        <v/>
      </c>
      <c r="AG57" t="str">
        <f>IF(Output[[#This Row],[Contract Measures]]="","",'2 - Monitoring'!AA59)</f>
        <v/>
      </c>
      <c r="AH57" t="str">
        <f>IF(Output[[#This Row],[Contract Measures]]="","",'2 - Monitoring'!AB59)</f>
        <v/>
      </c>
      <c r="AI57" t="str">
        <f>IF(Output[[#This Row],[Contract Measures]]="","",'2 - Monitoring'!AC59)</f>
        <v/>
      </c>
      <c r="AJ57" t="str">
        <f>IF(Output[[#This Row],[Contract Measures]]="","",'2 - Monitoring'!AD59)</f>
        <v/>
      </c>
      <c r="AK57" t="str">
        <f>IF(Output[[#This Row],[Contract Measures]]="","",'2 - Monitoring'!AE59)</f>
        <v/>
      </c>
      <c r="AL57" t="str">
        <f>IF(Output[[#This Row],[Contract Measures]]="","",'2 - Monitoring'!AF59)</f>
        <v/>
      </c>
      <c r="AM57" t="str">
        <f>IF(Output[[#This Row],[Contract Measures]]="","",'2 - Monitoring'!AG59)</f>
        <v/>
      </c>
      <c r="AN57" t="str">
        <f>IF(Output[[#This Row],[Contract Measures]]="","",'2 - Monitoring'!AH59)</f>
        <v/>
      </c>
      <c r="AO57" t="str">
        <f>IF(Output[[#This Row],[Contract Measures]]="","",'2 - Monitoring'!AI59)</f>
        <v/>
      </c>
      <c r="AP57" t="str">
        <f>IF(Output[[#This Row],[Contract Measures]]="","",'2 - Monitoring'!AJ59)</f>
        <v/>
      </c>
      <c r="AQ57" t="str">
        <f>IF(Output[[#This Row],[Contract Measures]]="","",'2 - Monitoring'!AK59)</f>
        <v/>
      </c>
      <c r="AR57" t="str">
        <f>IF(Output[[#This Row],[Contract Measures]]="","",'2 - Monitoring'!AL59)</f>
        <v/>
      </c>
      <c r="AS57" t="str">
        <f>IF(Output[[#This Row],[Contract Measures]]="","",'2 - Monitoring'!AM59)</f>
        <v/>
      </c>
    </row>
    <row r="58" spans="2:45">
      <c r="B58" t="str">
        <f>IF(Output[[#This Row],[Contract Measures]]="","",contract_name)</f>
        <v/>
      </c>
      <c r="C58" t="str">
        <f>IF(Output[[#This Row],[Contract Measures]]="","",contract_ref)</f>
        <v/>
      </c>
      <c r="D58" t="str">
        <f>IF(Output[[#This Row],[Contract Measures]]="","",contract_supplier)</f>
        <v/>
      </c>
      <c r="E58" t="str">
        <f>IF(Output[[#This Row],[Contract Measures]]="","",contract_value)</f>
        <v/>
      </c>
      <c r="F58" t="str">
        <f>IF(Output[[#This Row],[Contract Measures]]="","",reporting_frequency)</f>
        <v/>
      </c>
      <c r="G58" s="8" t="str">
        <f>IF(Output[[#This Row],[Contract Measures]]="","",reporting_start)</f>
        <v/>
      </c>
      <c r="H58" t="str">
        <f>IF(Output[[#This Row],[Contract Measures]]="","",reporting_type)</f>
        <v/>
      </c>
      <c r="I58" t="str">
        <f>IF('2 - Monitoring'!B60=0,"",'2 - Monitoring'!B60)</f>
        <v/>
      </c>
      <c r="J58" t="str">
        <f>'2 - Monitoring'!D60</f>
        <v/>
      </c>
      <c r="K58" t="str">
        <f>'2 - Monitoring'!E60</f>
        <v/>
      </c>
      <c r="L58" t="str">
        <f>'2 - Monitoring'!F60</f>
        <v/>
      </c>
      <c r="M58" s="19" t="str">
        <f>'2 - Monitoring'!G60</f>
        <v/>
      </c>
      <c r="N58" t="str">
        <f>IF(Output[[#This Row],[Contract Measures]]="","",'2 - Monitoring'!H60)</f>
        <v/>
      </c>
      <c r="O58" t="str">
        <f>IF(Output[[#This Row],[Contract Measures]]="","",'2 - Monitoring'!I60)</f>
        <v/>
      </c>
      <c r="P58" t="str">
        <f>IF(Output[[#This Row],[Contract Measures]]="","",'2 - Monitoring'!J60)</f>
        <v/>
      </c>
      <c r="Q58" t="str">
        <f>IF(Output[[#This Row],[Contract Measures]]="","",'2 - Monitoring'!K60)</f>
        <v/>
      </c>
      <c r="R58" t="str">
        <f>IF(Output[[#This Row],[Contract Measures]]="","",'2 - Monitoring'!L60)</f>
        <v/>
      </c>
      <c r="S58" t="str">
        <f>IF(Output[[#This Row],[Contract Measures]]="","",'2 - Monitoring'!M60)</f>
        <v/>
      </c>
      <c r="T58" t="str">
        <f>IF(Output[[#This Row],[Contract Measures]]="","",'2 - Monitoring'!N60)</f>
        <v/>
      </c>
      <c r="U58" t="str">
        <f>IF(Output[[#This Row],[Contract Measures]]="","",'2 - Monitoring'!O60)</f>
        <v/>
      </c>
      <c r="V58" t="str">
        <f>IF(Output[[#This Row],[Contract Measures]]="","",'2 - Monitoring'!P60)</f>
        <v/>
      </c>
      <c r="W58" t="str">
        <f>IF(Output[[#This Row],[Contract Measures]]="","",'2 - Monitoring'!Q60)</f>
        <v/>
      </c>
      <c r="X58" t="str">
        <f>IF(Output[[#This Row],[Contract Measures]]="","",'2 - Monitoring'!R60)</f>
        <v/>
      </c>
      <c r="Y58" t="str">
        <f>IF(Output[[#This Row],[Contract Measures]]="","",'2 - Monitoring'!S60)</f>
        <v/>
      </c>
      <c r="Z58" t="str">
        <f>IF(Output[[#This Row],[Contract Measures]]="","",'2 - Monitoring'!T60)</f>
        <v/>
      </c>
      <c r="AA58" t="str">
        <f>IF(Output[[#This Row],[Contract Measures]]="","",'2 - Monitoring'!U60)</f>
        <v/>
      </c>
      <c r="AB58" t="str">
        <f>IF(Output[[#This Row],[Contract Measures]]="","",'2 - Monitoring'!V60)</f>
        <v/>
      </c>
      <c r="AC58" t="str">
        <f>IF(Output[[#This Row],[Contract Measures]]="","",'2 - Monitoring'!W60)</f>
        <v/>
      </c>
      <c r="AD58" t="str">
        <f>IF(Output[[#This Row],[Contract Measures]]="","",'2 - Monitoring'!X60)</f>
        <v/>
      </c>
      <c r="AE58" t="str">
        <f>IF(Output[[#This Row],[Contract Measures]]="","",'2 - Monitoring'!Y60)</f>
        <v/>
      </c>
      <c r="AF58" t="str">
        <f>IF(Output[[#This Row],[Contract Measures]]="","",'2 - Monitoring'!Z60)</f>
        <v/>
      </c>
      <c r="AG58" t="str">
        <f>IF(Output[[#This Row],[Contract Measures]]="","",'2 - Monitoring'!AA60)</f>
        <v/>
      </c>
      <c r="AH58" t="str">
        <f>IF(Output[[#This Row],[Contract Measures]]="","",'2 - Monitoring'!AB60)</f>
        <v/>
      </c>
      <c r="AI58" t="str">
        <f>IF(Output[[#This Row],[Contract Measures]]="","",'2 - Monitoring'!AC60)</f>
        <v/>
      </c>
      <c r="AJ58" t="str">
        <f>IF(Output[[#This Row],[Contract Measures]]="","",'2 - Monitoring'!AD60)</f>
        <v/>
      </c>
      <c r="AK58" t="str">
        <f>IF(Output[[#This Row],[Contract Measures]]="","",'2 - Monitoring'!AE60)</f>
        <v/>
      </c>
      <c r="AL58" t="str">
        <f>IF(Output[[#This Row],[Contract Measures]]="","",'2 - Monitoring'!AF60)</f>
        <v/>
      </c>
      <c r="AM58" t="str">
        <f>IF(Output[[#This Row],[Contract Measures]]="","",'2 - Monitoring'!AG60)</f>
        <v/>
      </c>
      <c r="AN58" t="str">
        <f>IF(Output[[#This Row],[Contract Measures]]="","",'2 - Monitoring'!AH60)</f>
        <v/>
      </c>
      <c r="AO58" t="str">
        <f>IF(Output[[#This Row],[Contract Measures]]="","",'2 - Monitoring'!AI60)</f>
        <v/>
      </c>
      <c r="AP58" t="str">
        <f>IF(Output[[#This Row],[Contract Measures]]="","",'2 - Monitoring'!AJ60)</f>
        <v/>
      </c>
      <c r="AQ58" t="str">
        <f>IF(Output[[#This Row],[Contract Measures]]="","",'2 - Monitoring'!AK60)</f>
        <v/>
      </c>
      <c r="AR58" t="str">
        <f>IF(Output[[#This Row],[Contract Measures]]="","",'2 - Monitoring'!AL60)</f>
        <v/>
      </c>
      <c r="AS58" t="str">
        <f>IF(Output[[#This Row],[Contract Measures]]="","",'2 - Monitoring'!AM60)</f>
        <v/>
      </c>
    </row>
    <row r="59" spans="2:45">
      <c r="B59" t="str">
        <f>IF(Output[[#This Row],[Contract Measures]]="","",contract_name)</f>
        <v/>
      </c>
      <c r="C59" t="str">
        <f>IF(Output[[#This Row],[Contract Measures]]="","",contract_ref)</f>
        <v/>
      </c>
      <c r="D59" t="str">
        <f>IF(Output[[#This Row],[Contract Measures]]="","",contract_supplier)</f>
        <v/>
      </c>
      <c r="E59" t="str">
        <f>IF(Output[[#This Row],[Contract Measures]]="","",contract_value)</f>
        <v/>
      </c>
      <c r="F59" t="str">
        <f>IF(Output[[#This Row],[Contract Measures]]="","",reporting_frequency)</f>
        <v/>
      </c>
      <c r="G59" s="8" t="str">
        <f>IF(Output[[#This Row],[Contract Measures]]="","",reporting_start)</f>
        <v/>
      </c>
      <c r="H59" t="str">
        <f>IF(Output[[#This Row],[Contract Measures]]="","",reporting_type)</f>
        <v/>
      </c>
      <c r="I59" t="str">
        <f>IF('2 - Monitoring'!B61=0,"",'2 - Monitoring'!B61)</f>
        <v/>
      </c>
      <c r="J59" t="str">
        <f>'2 - Monitoring'!D61</f>
        <v/>
      </c>
      <c r="K59" t="str">
        <f>'2 - Monitoring'!E61</f>
        <v/>
      </c>
      <c r="L59" t="str">
        <f>'2 - Monitoring'!F61</f>
        <v/>
      </c>
      <c r="M59" s="19" t="str">
        <f>'2 - Monitoring'!G61</f>
        <v/>
      </c>
      <c r="N59" t="str">
        <f>IF(Output[[#This Row],[Contract Measures]]="","",'2 - Monitoring'!H61)</f>
        <v/>
      </c>
      <c r="O59" t="str">
        <f>IF(Output[[#This Row],[Contract Measures]]="","",'2 - Monitoring'!I61)</f>
        <v/>
      </c>
      <c r="P59" t="str">
        <f>IF(Output[[#This Row],[Contract Measures]]="","",'2 - Monitoring'!J61)</f>
        <v/>
      </c>
      <c r="Q59" t="str">
        <f>IF(Output[[#This Row],[Contract Measures]]="","",'2 - Monitoring'!K61)</f>
        <v/>
      </c>
      <c r="R59" t="str">
        <f>IF(Output[[#This Row],[Contract Measures]]="","",'2 - Monitoring'!L61)</f>
        <v/>
      </c>
      <c r="S59" t="str">
        <f>IF(Output[[#This Row],[Contract Measures]]="","",'2 - Monitoring'!M61)</f>
        <v/>
      </c>
      <c r="T59" t="str">
        <f>IF(Output[[#This Row],[Contract Measures]]="","",'2 - Monitoring'!N61)</f>
        <v/>
      </c>
      <c r="U59" t="str">
        <f>IF(Output[[#This Row],[Contract Measures]]="","",'2 - Monitoring'!O61)</f>
        <v/>
      </c>
      <c r="V59" t="str">
        <f>IF(Output[[#This Row],[Contract Measures]]="","",'2 - Monitoring'!P61)</f>
        <v/>
      </c>
      <c r="W59" t="str">
        <f>IF(Output[[#This Row],[Contract Measures]]="","",'2 - Monitoring'!Q61)</f>
        <v/>
      </c>
      <c r="X59" t="str">
        <f>IF(Output[[#This Row],[Contract Measures]]="","",'2 - Monitoring'!R61)</f>
        <v/>
      </c>
      <c r="Y59" t="str">
        <f>IF(Output[[#This Row],[Contract Measures]]="","",'2 - Monitoring'!S61)</f>
        <v/>
      </c>
      <c r="Z59" t="str">
        <f>IF(Output[[#This Row],[Contract Measures]]="","",'2 - Monitoring'!T61)</f>
        <v/>
      </c>
      <c r="AA59" t="str">
        <f>IF(Output[[#This Row],[Contract Measures]]="","",'2 - Monitoring'!U61)</f>
        <v/>
      </c>
      <c r="AB59" t="str">
        <f>IF(Output[[#This Row],[Contract Measures]]="","",'2 - Monitoring'!V61)</f>
        <v/>
      </c>
      <c r="AC59" t="str">
        <f>IF(Output[[#This Row],[Contract Measures]]="","",'2 - Monitoring'!W61)</f>
        <v/>
      </c>
      <c r="AD59" t="str">
        <f>IF(Output[[#This Row],[Contract Measures]]="","",'2 - Monitoring'!X61)</f>
        <v/>
      </c>
      <c r="AE59" t="str">
        <f>IF(Output[[#This Row],[Contract Measures]]="","",'2 - Monitoring'!Y61)</f>
        <v/>
      </c>
      <c r="AF59" t="str">
        <f>IF(Output[[#This Row],[Contract Measures]]="","",'2 - Monitoring'!Z61)</f>
        <v/>
      </c>
      <c r="AG59" t="str">
        <f>IF(Output[[#This Row],[Contract Measures]]="","",'2 - Monitoring'!AA61)</f>
        <v/>
      </c>
      <c r="AH59" t="str">
        <f>IF(Output[[#This Row],[Contract Measures]]="","",'2 - Monitoring'!AB61)</f>
        <v/>
      </c>
      <c r="AI59" t="str">
        <f>IF(Output[[#This Row],[Contract Measures]]="","",'2 - Monitoring'!AC61)</f>
        <v/>
      </c>
      <c r="AJ59" t="str">
        <f>IF(Output[[#This Row],[Contract Measures]]="","",'2 - Monitoring'!AD61)</f>
        <v/>
      </c>
      <c r="AK59" t="str">
        <f>IF(Output[[#This Row],[Contract Measures]]="","",'2 - Monitoring'!AE61)</f>
        <v/>
      </c>
      <c r="AL59" t="str">
        <f>IF(Output[[#This Row],[Contract Measures]]="","",'2 - Monitoring'!AF61)</f>
        <v/>
      </c>
      <c r="AM59" t="str">
        <f>IF(Output[[#This Row],[Contract Measures]]="","",'2 - Monitoring'!AG61)</f>
        <v/>
      </c>
      <c r="AN59" t="str">
        <f>IF(Output[[#This Row],[Contract Measures]]="","",'2 - Monitoring'!AH61)</f>
        <v/>
      </c>
      <c r="AO59" t="str">
        <f>IF(Output[[#This Row],[Contract Measures]]="","",'2 - Monitoring'!AI61)</f>
        <v/>
      </c>
      <c r="AP59" t="str">
        <f>IF(Output[[#This Row],[Contract Measures]]="","",'2 - Monitoring'!AJ61)</f>
        <v/>
      </c>
      <c r="AQ59" t="str">
        <f>IF(Output[[#This Row],[Contract Measures]]="","",'2 - Monitoring'!AK61)</f>
        <v/>
      </c>
      <c r="AR59" t="str">
        <f>IF(Output[[#This Row],[Contract Measures]]="","",'2 - Monitoring'!AL61)</f>
        <v/>
      </c>
      <c r="AS59" t="str">
        <f>IF(Output[[#This Row],[Contract Measures]]="","",'2 - Monitoring'!AM61)</f>
        <v/>
      </c>
    </row>
    <row r="60" spans="2:45">
      <c r="B60" t="str">
        <f>IF(Output[[#This Row],[Contract Measures]]="","",contract_name)</f>
        <v/>
      </c>
      <c r="C60" t="str">
        <f>IF(Output[[#This Row],[Contract Measures]]="","",contract_ref)</f>
        <v/>
      </c>
      <c r="D60" t="str">
        <f>IF(Output[[#This Row],[Contract Measures]]="","",contract_supplier)</f>
        <v/>
      </c>
      <c r="E60" t="str">
        <f>IF(Output[[#This Row],[Contract Measures]]="","",contract_value)</f>
        <v/>
      </c>
      <c r="F60" t="str">
        <f>IF(Output[[#This Row],[Contract Measures]]="","",reporting_frequency)</f>
        <v/>
      </c>
      <c r="G60" s="8" t="str">
        <f>IF(Output[[#This Row],[Contract Measures]]="","",reporting_start)</f>
        <v/>
      </c>
      <c r="H60" t="str">
        <f>IF(Output[[#This Row],[Contract Measures]]="","",reporting_type)</f>
        <v/>
      </c>
      <c r="I60" t="str">
        <f>IF('2 - Monitoring'!B62=0,"",'2 - Monitoring'!B62)</f>
        <v/>
      </c>
      <c r="J60" t="str">
        <f>'2 - Monitoring'!D62</f>
        <v/>
      </c>
      <c r="K60" t="str">
        <f>'2 - Monitoring'!E62</f>
        <v/>
      </c>
      <c r="L60" t="str">
        <f>'2 - Monitoring'!F62</f>
        <v/>
      </c>
      <c r="M60" s="19" t="str">
        <f>'2 - Monitoring'!G62</f>
        <v/>
      </c>
      <c r="N60" t="str">
        <f>IF(Output[[#This Row],[Contract Measures]]="","",'2 - Monitoring'!H62)</f>
        <v/>
      </c>
      <c r="O60" t="str">
        <f>IF(Output[[#This Row],[Contract Measures]]="","",'2 - Monitoring'!I62)</f>
        <v/>
      </c>
      <c r="P60" t="str">
        <f>IF(Output[[#This Row],[Contract Measures]]="","",'2 - Monitoring'!J62)</f>
        <v/>
      </c>
      <c r="Q60" t="str">
        <f>IF(Output[[#This Row],[Contract Measures]]="","",'2 - Monitoring'!K62)</f>
        <v/>
      </c>
      <c r="R60" t="str">
        <f>IF(Output[[#This Row],[Contract Measures]]="","",'2 - Monitoring'!L62)</f>
        <v/>
      </c>
      <c r="S60" t="str">
        <f>IF(Output[[#This Row],[Contract Measures]]="","",'2 - Monitoring'!M62)</f>
        <v/>
      </c>
      <c r="T60" t="str">
        <f>IF(Output[[#This Row],[Contract Measures]]="","",'2 - Monitoring'!N62)</f>
        <v/>
      </c>
      <c r="U60" t="str">
        <f>IF(Output[[#This Row],[Contract Measures]]="","",'2 - Monitoring'!O62)</f>
        <v/>
      </c>
      <c r="V60" t="str">
        <f>IF(Output[[#This Row],[Contract Measures]]="","",'2 - Monitoring'!P62)</f>
        <v/>
      </c>
      <c r="W60" t="str">
        <f>IF(Output[[#This Row],[Contract Measures]]="","",'2 - Monitoring'!Q62)</f>
        <v/>
      </c>
      <c r="X60" t="str">
        <f>IF(Output[[#This Row],[Contract Measures]]="","",'2 - Monitoring'!R62)</f>
        <v/>
      </c>
      <c r="Y60" t="str">
        <f>IF(Output[[#This Row],[Contract Measures]]="","",'2 - Monitoring'!S62)</f>
        <v/>
      </c>
      <c r="Z60" t="str">
        <f>IF(Output[[#This Row],[Contract Measures]]="","",'2 - Monitoring'!T62)</f>
        <v/>
      </c>
      <c r="AA60" t="str">
        <f>IF(Output[[#This Row],[Contract Measures]]="","",'2 - Monitoring'!U62)</f>
        <v/>
      </c>
      <c r="AB60" t="str">
        <f>IF(Output[[#This Row],[Contract Measures]]="","",'2 - Monitoring'!V62)</f>
        <v/>
      </c>
      <c r="AC60" t="str">
        <f>IF(Output[[#This Row],[Contract Measures]]="","",'2 - Monitoring'!W62)</f>
        <v/>
      </c>
      <c r="AD60" t="str">
        <f>IF(Output[[#This Row],[Contract Measures]]="","",'2 - Monitoring'!X62)</f>
        <v/>
      </c>
      <c r="AE60" t="str">
        <f>IF(Output[[#This Row],[Contract Measures]]="","",'2 - Monitoring'!Y62)</f>
        <v/>
      </c>
      <c r="AF60" t="str">
        <f>IF(Output[[#This Row],[Contract Measures]]="","",'2 - Monitoring'!Z62)</f>
        <v/>
      </c>
      <c r="AG60" t="str">
        <f>IF(Output[[#This Row],[Contract Measures]]="","",'2 - Monitoring'!AA62)</f>
        <v/>
      </c>
      <c r="AH60" t="str">
        <f>IF(Output[[#This Row],[Contract Measures]]="","",'2 - Monitoring'!AB62)</f>
        <v/>
      </c>
      <c r="AI60" t="str">
        <f>IF(Output[[#This Row],[Contract Measures]]="","",'2 - Monitoring'!AC62)</f>
        <v/>
      </c>
      <c r="AJ60" t="str">
        <f>IF(Output[[#This Row],[Contract Measures]]="","",'2 - Monitoring'!AD62)</f>
        <v/>
      </c>
      <c r="AK60" t="str">
        <f>IF(Output[[#This Row],[Contract Measures]]="","",'2 - Monitoring'!AE62)</f>
        <v/>
      </c>
      <c r="AL60" t="str">
        <f>IF(Output[[#This Row],[Contract Measures]]="","",'2 - Monitoring'!AF62)</f>
        <v/>
      </c>
      <c r="AM60" t="str">
        <f>IF(Output[[#This Row],[Contract Measures]]="","",'2 - Monitoring'!AG62)</f>
        <v/>
      </c>
      <c r="AN60" t="str">
        <f>IF(Output[[#This Row],[Contract Measures]]="","",'2 - Monitoring'!AH62)</f>
        <v/>
      </c>
      <c r="AO60" t="str">
        <f>IF(Output[[#This Row],[Contract Measures]]="","",'2 - Monitoring'!AI62)</f>
        <v/>
      </c>
      <c r="AP60" t="str">
        <f>IF(Output[[#This Row],[Contract Measures]]="","",'2 - Monitoring'!AJ62)</f>
        <v/>
      </c>
      <c r="AQ60" t="str">
        <f>IF(Output[[#This Row],[Contract Measures]]="","",'2 - Monitoring'!AK62)</f>
        <v/>
      </c>
      <c r="AR60" t="str">
        <f>IF(Output[[#This Row],[Contract Measures]]="","",'2 - Monitoring'!AL62)</f>
        <v/>
      </c>
      <c r="AS60" t="str">
        <f>IF(Output[[#This Row],[Contract Measures]]="","",'2 - Monitoring'!AM62)</f>
        <v/>
      </c>
    </row>
    <row r="61" spans="2:45">
      <c r="B61" t="str">
        <f>IF(Output[[#This Row],[Contract Measures]]="","",contract_name)</f>
        <v/>
      </c>
      <c r="C61" t="str">
        <f>IF(Output[[#This Row],[Contract Measures]]="","",contract_ref)</f>
        <v/>
      </c>
      <c r="D61" t="str">
        <f>IF(Output[[#This Row],[Contract Measures]]="","",contract_supplier)</f>
        <v/>
      </c>
      <c r="E61" t="str">
        <f>IF(Output[[#This Row],[Contract Measures]]="","",contract_value)</f>
        <v/>
      </c>
      <c r="F61" t="str">
        <f>IF(Output[[#This Row],[Contract Measures]]="","",reporting_frequency)</f>
        <v/>
      </c>
      <c r="G61" s="8" t="str">
        <f>IF(Output[[#This Row],[Contract Measures]]="","",reporting_start)</f>
        <v/>
      </c>
      <c r="H61" t="str">
        <f>IF(Output[[#This Row],[Contract Measures]]="","",reporting_type)</f>
        <v/>
      </c>
      <c r="I61" t="str">
        <f>IF('2 - Monitoring'!B63=0,"",'2 - Monitoring'!B63)</f>
        <v/>
      </c>
      <c r="J61" t="str">
        <f>'2 - Monitoring'!D63</f>
        <v/>
      </c>
      <c r="K61" t="str">
        <f>'2 - Monitoring'!E63</f>
        <v/>
      </c>
      <c r="L61" t="str">
        <f>'2 - Monitoring'!F63</f>
        <v/>
      </c>
      <c r="M61" s="19" t="str">
        <f>'2 - Monitoring'!G63</f>
        <v/>
      </c>
      <c r="N61" t="str">
        <f>IF(Output[[#This Row],[Contract Measures]]="","",'2 - Monitoring'!H63)</f>
        <v/>
      </c>
      <c r="O61" t="str">
        <f>IF(Output[[#This Row],[Contract Measures]]="","",'2 - Monitoring'!I63)</f>
        <v/>
      </c>
      <c r="P61" t="str">
        <f>IF(Output[[#This Row],[Contract Measures]]="","",'2 - Monitoring'!J63)</f>
        <v/>
      </c>
      <c r="Q61" t="str">
        <f>IF(Output[[#This Row],[Contract Measures]]="","",'2 - Monitoring'!K63)</f>
        <v/>
      </c>
      <c r="R61" t="str">
        <f>IF(Output[[#This Row],[Contract Measures]]="","",'2 - Monitoring'!L63)</f>
        <v/>
      </c>
      <c r="S61" t="str">
        <f>IF(Output[[#This Row],[Contract Measures]]="","",'2 - Monitoring'!M63)</f>
        <v/>
      </c>
      <c r="T61" t="str">
        <f>IF(Output[[#This Row],[Contract Measures]]="","",'2 - Monitoring'!N63)</f>
        <v/>
      </c>
      <c r="U61" t="str">
        <f>IF(Output[[#This Row],[Contract Measures]]="","",'2 - Monitoring'!O63)</f>
        <v/>
      </c>
      <c r="V61" t="str">
        <f>IF(Output[[#This Row],[Contract Measures]]="","",'2 - Monitoring'!P63)</f>
        <v/>
      </c>
      <c r="W61" t="str">
        <f>IF(Output[[#This Row],[Contract Measures]]="","",'2 - Monitoring'!Q63)</f>
        <v/>
      </c>
      <c r="X61" t="str">
        <f>IF(Output[[#This Row],[Contract Measures]]="","",'2 - Monitoring'!R63)</f>
        <v/>
      </c>
      <c r="Y61" t="str">
        <f>IF(Output[[#This Row],[Contract Measures]]="","",'2 - Monitoring'!S63)</f>
        <v/>
      </c>
      <c r="Z61" t="str">
        <f>IF(Output[[#This Row],[Contract Measures]]="","",'2 - Monitoring'!T63)</f>
        <v/>
      </c>
      <c r="AA61" t="str">
        <f>IF(Output[[#This Row],[Contract Measures]]="","",'2 - Monitoring'!U63)</f>
        <v/>
      </c>
      <c r="AB61" t="str">
        <f>IF(Output[[#This Row],[Contract Measures]]="","",'2 - Monitoring'!V63)</f>
        <v/>
      </c>
      <c r="AC61" t="str">
        <f>IF(Output[[#This Row],[Contract Measures]]="","",'2 - Monitoring'!W63)</f>
        <v/>
      </c>
      <c r="AD61" t="str">
        <f>IF(Output[[#This Row],[Contract Measures]]="","",'2 - Monitoring'!X63)</f>
        <v/>
      </c>
      <c r="AE61" t="str">
        <f>IF(Output[[#This Row],[Contract Measures]]="","",'2 - Monitoring'!Y63)</f>
        <v/>
      </c>
      <c r="AF61" t="str">
        <f>IF(Output[[#This Row],[Contract Measures]]="","",'2 - Monitoring'!Z63)</f>
        <v/>
      </c>
      <c r="AG61" t="str">
        <f>IF(Output[[#This Row],[Contract Measures]]="","",'2 - Monitoring'!AA63)</f>
        <v/>
      </c>
      <c r="AH61" t="str">
        <f>IF(Output[[#This Row],[Contract Measures]]="","",'2 - Monitoring'!AB63)</f>
        <v/>
      </c>
      <c r="AI61" t="str">
        <f>IF(Output[[#This Row],[Contract Measures]]="","",'2 - Monitoring'!AC63)</f>
        <v/>
      </c>
      <c r="AJ61" t="str">
        <f>IF(Output[[#This Row],[Contract Measures]]="","",'2 - Monitoring'!AD63)</f>
        <v/>
      </c>
      <c r="AK61" t="str">
        <f>IF(Output[[#This Row],[Contract Measures]]="","",'2 - Monitoring'!AE63)</f>
        <v/>
      </c>
      <c r="AL61" t="str">
        <f>IF(Output[[#This Row],[Contract Measures]]="","",'2 - Monitoring'!AF63)</f>
        <v/>
      </c>
      <c r="AM61" t="str">
        <f>IF(Output[[#This Row],[Contract Measures]]="","",'2 - Monitoring'!AG63)</f>
        <v/>
      </c>
      <c r="AN61" t="str">
        <f>IF(Output[[#This Row],[Contract Measures]]="","",'2 - Monitoring'!AH63)</f>
        <v/>
      </c>
      <c r="AO61" t="str">
        <f>IF(Output[[#This Row],[Contract Measures]]="","",'2 - Monitoring'!AI63)</f>
        <v/>
      </c>
      <c r="AP61" t="str">
        <f>IF(Output[[#This Row],[Contract Measures]]="","",'2 - Monitoring'!AJ63)</f>
        <v/>
      </c>
      <c r="AQ61" t="str">
        <f>IF(Output[[#This Row],[Contract Measures]]="","",'2 - Monitoring'!AK63)</f>
        <v/>
      </c>
      <c r="AR61" t="str">
        <f>IF(Output[[#This Row],[Contract Measures]]="","",'2 - Monitoring'!AL63)</f>
        <v/>
      </c>
      <c r="AS61" t="str">
        <f>IF(Output[[#This Row],[Contract Measures]]="","",'2 - Monitoring'!AM63)</f>
        <v/>
      </c>
    </row>
    <row r="62" spans="2:45">
      <c r="B62" t="str">
        <f>IF(Output[[#This Row],[Contract Measures]]="","",contract_name)</f>
        <v/>
      </c>
      <c r="C62" t="str">
        <f>IF(Output[[#This Row],[Contract Measures]]="","",contract_ref)</f>
        <v/>
      </c>
      <c r="D62" t="str">
        <f>IF(Output[[#This Row],[Contract Measures]]="","",contract_supplier)</f>
        <v/>
      </c>
      <c r="E62" t="str">
        <f>IF(Output[[#This Row],[Contract Measures]]="","",contract_value)</f>
        <v/>
      </c>
      <c r="F62" t="str">
        <f>IF(Output[[#This Row],[Contract Measures]]="","",reporting_frequency)</f>
        <v/>
      </c>
      <c r="G62" s="8" t="str">
        <f>IF(Output[[#This Row],[Contract Measures]]="","",reporting_start)</f>
        <v/>
      </c>
      <c r="H62" t="str">
        <f>IF(Output[[#This Row],[Contract Measures]]="","",reporting_type)</f>
        <v/>
      </c>
      <c r="I62" t="str">
        <f>IF('2 - Monitoring'!B64=0,"",'2 - Monitoring'!B64)</f>
        <v/>
      </c>
      <c r="J62" t="str">
        <f>'2 - Monitoring'!D64</f>
        <v/>
      </c>
      <c r="K62" t="str">
        <f>'2 - Monitoring'!E64</f>
        <v/>
      </c>
      <c r="L62" t="str">
        <f>'2 - Monitoring'!F64</f>
        <v/>
      </c>
      <c r="M62" s="19" t="str">
        <f>'2 - Monitoring'!G64</f>
        <v/>
      </c>
      <c r="N62" t="str">
        <f>IF(Output[[#This Row],[Contract Measures]]="","",'2 - Monitoring'!H64)</f>
        <v/>
      </c>
      <c r="O62" t="str">
        <f>IF(Output[[#This Row],[Contract Measures]]="","",'2 - Monitoring'!I64)</f>
        <v/>
      </c>
      <c r="P62" t="str">
        <f>IF(Output[[#This Row],[Contract Measures]]="","",'2 - Monitoring'!J64)</f>
        <v/>
      </c>
      <c r="Q62" t="str">
        <f>IF(Output[[#This Row],[Contract Measures]]="","",'2 - Monitoring'!K64)</f>
        <v/>
      </c>
      <c r="R62" t="str">
        <f>IF(Output[[#This Row],[Contract Measures]]="","",'2 - Monitoring'!L64)</f>
        <v/>
      </c>
      <c r="S62" t="str">
        <f>IF(Output[[#This Row],[Contract Measures]]="","",'2 - Monitoring'!M64)</f>
        <v/>
      </c>
      <c r="T62" t="str">
        <f>IF(Output[[#This Row],[Contract Measures]]="","",'2 - Monitoring'!N64)</f>
        <v/>
      </c>
      <c r="U62" t="str">
        <f>IF(Output[[#This Row],[Contract Measures]]="","",'2 - Monitoring'!O64)</f>
        <v/>
      </c>
      <c r="V62" t="str">
        <f>IF(Output[[#This Row],[Contract Measures]]="","",'2 - Monitoring'!P64)</f>
        <v/>
      </c>
      <c r="W62" t="str">
        <f>IF(Output[[#This Row],[Contract Measures]]="","",'2 - Monitoring'!Q64)</f>
        <v/>
      </c>
      <c r="X62" t="str">
        <f>IF(Output[[#This Row],[Contract Measures]]="","",'2 - Monitoring'!R64)</f>
        <v/>
      </c>
      <c r="Y62" t="str">
        <f>IF(Output[[#This Row],[Contract Measures]]="","",'2 - Monitoring'!S64)</f>
        <v/>
      </c>
      <c r="Z62" t="str">
        <f>IF(Output[[#This Row],[Contract Measures]]="","",'2 - Monitoring'!T64)</f>
        <v/>
      </c>
      <c r="AA62" t="str">
        <f>IF(Output[[#This Row],[Contract Measures]]="","",'2 - Monitoring'!U64)</f>
        <v/>
      </c>
      <c r="AB62" t="str">
        <f>IF(Output[[#This Row],[Contract Measures]]="","",'2 - Monitoring'!V64)</f>
        <v/>
      </c>
      <c r="AC62" t="str">
        <f>IF(Output[[#This Row],[Contract Measures]]="","",'2 - Monitoring'!W64)</f>
        <v/>
      </c>
      <c r="AD62" t="str">
        <f>IF(Output[[#This Row],[Contract Measures]]="","",'2 - Monitoring'!X64)</f>
        <v/>
      </c>
      <c r="AE62" t="str">
        <f>IF(Output[[#This Row],[Contract Measures]]="","",'2 - Monitoring'!Y64)</f>
        <v/>
      </c>
      <c r="AF62" t="str">
        <f>IF(Output[[#This Row],[Contract Measures]]="","",'2 - Monitoring'!Z64)</f>
        <v/>
      </c>
      <c r="AG62" t="str">
        <f>IF(Output[[#This Row],[Contract Measures]]="","",'2 - Monitoring'!AA64)</f>
        <v/>
      </c>
      <c r="AH62" t="str">
        <f>IF(Output[[#This Row],[Contract Measures]]="","",'2 - Monitoring'!AB64)</f>
        <v/>
      </c>
      <c r="AI62" t="str">
        <f>IF(Output[[#This Row],[Contract Measures]]="","",'2 - Monitoring'!AC64)</f>
        <v/>
      </c>
      <c r="AJ62" t="str">
        <f>IF(Output[[#This Row],[Contract Measures]]="","",'2 - Monitoring'!AD64)</f>
        <v/>
      </c>
      <c r="AK62" t="str">
        <f>IF(Output[[#This Row],[Contract Measures]]="","",'2 - Monitoring'!AE64)</f>
        <v/>
      </c>
      <c r="AL62" t="str">
        <f>IF(Output[[#This Row],[Contract Measures]]="","",'2 - Monitoring'!AF64)</f>
        <v/>
      </c>
      <c r="AM62" t="str">
        <f>IF(Output[[#This Row],[Contract Measures]]="","",'2 - Monitoring'!AG64)</f>
        <v/>
      </c>
      <c r="AN62" t="str">
        <f>IF(Output[[#This Row],[Contract Measures]]="","",'2 - Monitoring'!AH64)</f>
        <v/>
      </c>
      <c r="AO62" t="str">
        <f>IF(Output[[#This Row],[Contract Measures]]="","",'2 - Monitoring'!AI64)</f>
        <v/>
      </c>
      <c r="AP62" t="str">
        <f>IF(Output[[#This Row],[Contract Measures]]="","",'2 - Monitoring'!AJ64)</f>
        <v/>
      </c>
      <c r="AQ62" t="str">
        <f>IF(Output[[#This Row],[Contract Measures]]="","",'2 - Monitoring'!AK64)</f>
        <v/>
      </c>
      <c r="AR62" t="str">
        <f>IF(Output[[#This Row],[Contract Measures]]="","",'2 - Monitoring'!AL64)</f>
        <v/>
      </c>
      <c r="AS62" t="str">
        <f>IF(Output[[#This Row],[Contract Measures]]="","",'2 - Monitoring'!AM64)</f>
        <v/>
      </c>
    </row>
    <row r="63" spans="2:45">
      <c r="B63" t="str">
        <f>IF(Output[[#This Row],[Contract Measures]]="","",contract_name)</f>
        <v/>
      </c>
      <c r="C63" t="str">
        <f>IF(Output[[#This Row],[Contract Measures]]="","",contract_ref)</f>
        <v/>
      </c>
      <c r="D63" t="str">
        <f>IF(Output[[#This Row],[Contract Measures]]="","",contract_supplier)</f>
        <v/>
      </c>
      <c r="E63" t="str">
        <f>IF(Output[[#This Row],[Contract Measures]]="","",contract_value)</f>
        <v/>
      </c>
      <c r="F63" t="str">
        <f>IF(Output[[#This Row],[Contract Measures]]="","",reporting_frequency)</f>
        <v/>
      </c>
      <c r="G63" s="8" t="str">
        <f>IF(Output[[#This Row],[Contract Measures]]="","",reporting_start)</f>
        <v/>
      </c>
      <c r="H63" t="str">
        <f>IF(Output[[#This Row],[Contract Measures]]="","",reporting_type)</f>
        <v/>
      </c>
      <c r="I63" t="str">
        <f>IF('2 - Monitoring'!B65=0,"",'2 - Monitoring'!B65)</f>
        <v/>
      </c>
      <c r="J63" t="str">
        <f>'2 - Monitoring'!D65</f>
        <v/>
      </c>
      <c r="K63" t="str">
        <f>'2 - Monitoring'!E65</f>
        <v/>
      </c>
      <c r="L63" t="str">
        <f>'2 - Monitoring'!F65</f>
        <v/>
      </c>
      <c r="M63" s="19" t="str">
        <f>'2 - Monitoring'!G65</f>
        <v/>
      </c>
      <c r="N63" t="str">
        <f>IF(Output[[#This Row],[Contract Measures]]="","",'2 - Monitoring'!H65)</f>
        <v/>
      </c>
      <c r="O63" t="str">
        <f>IF(Output[[#This Row],[Contract Measures]]="","",'2 - Monitoring'!I65)</f>
        <v/>
      </c>
      <c r="P63" t="str">
        <f>IF(Output[[#This Row],[Contract Measures]]="","",'2 - Monitoring'!J65)</f>
        <v/>
      </c>
      <c r="Q63" t="str">
        <f>IF(Output[[#This Row],[Contract Measures]]="","",'2 - Monitoring'!K65)</f>
        <v/>
      </c>
      <c r="R63" t="str">
        <f>IF(Output[[#This Row],[Contract Measures]]="","",'2 - Monitoring'!L65)</f>
        <v/>
      </c>
      <c r="S63" t="str">
        <f>IF(Output[[#This Row],[Contract Measures]]="","",'2 - Monitoring'!M65)</f>
        <v/>
      </c>
      <c r="T63" t="str">
        <f>IF(Output[[#This Row],[Contract Measures]]="","",'2 - Monitoring'!N65)</f>
        <v/>
      </c>
      <c r="U63" t="str">
        <f>IF(Output[[#This Row],[Contract Measures]]="","",'2 - Monitoring'!O65)</f>
        <v/>
      </c>
      <c r="V63" t="str">
        <f>IF(Output[[#This Row],[Contract Measures]]="","",'2 - Monitoring'!P65)</f>
        <v/>
      </c>
      <c r="W63" t="str">
        <f>IF(Output[[#This Row],[Contract Measures]]="","",'2 - Monitoring'!Q65)</f>
        <v/>
      </c>
      <c r="X63" t="str">
        <f>IF(Output[[#This Row],[Contract Measures]]="","",'2 - Monitoring'!R65)</f>
        <v/>
      </c>
      <c r="Y63" t="str">
        <f>IF(Output[[#This Row],[Contract Measures]]="","",'2 - Monitoring'!S65)</f>
        <v/>
      </c>
      <c r="Z63" t="str">
        <f>IF(Output[[#This Row],[Contract Measures]]="","",'2 - Monitoring'!T65)</f>
        <v/>
      </c>
      <c r="AA63" t="str">
        <f>IF(Output[[#This Row],[Contract Measures]]="","",'2 - Monitoring'!U65)</f>
        <v/>
      </c>
      <c r="AB63" t="str">
        <f>IF(Output[[#This Row],[Contract Measures]]="","",'2 - Monitoring'!V65)</f>
        <v/>
      </c>
      <c r="AC63" t="str">
        <f>IF(Output[[#This Row],[Contract Measures]]="","",'2 - Monitoring'!W65)</f>
        <v/>
      </c>
      <c r="AD63" t="str">
        <f>IF(Output[[#This Row],[Contract Measures]]="","",'2 - Monitoring'!X65)</f>
        <v/>
      </c>
      <c r="AE63" t="str">
        <f>IF(Output[[#This Row],[Contract Measures]]="","",'2 - Monitoring'!Y65)</f>
        <v/>
      </c>
      <c r="AF63" t="str">
        <f>IF(Output[[#This Row],[Contract Measures]]="","",'2 - Monitoring'!Z65)</f>
        <v/>
      </c>
      <c r="AG63" t="str">
        <f>IF(Output[[#This Row],[Contract Measures]]="","",'2 - Monitoring'!AA65)</f>
        <v/>
      </c>
      <c r="AH63" t="str">
        <f>IF(Output[[#This Row],[Contract Measures]]="","",'2 - Monitoring'!AB65)</f>
        <v/>
      </c>
      <c r="AI63" t="str">
        <f>IF(Output[[#This Row],[Contract Measures]]="","",'2 - Monitoring'!AC65)</f>
        <v/>
      </c>
      <c r="AJ63" t="str">
        <f>IF(Output[[#This Row],[Contract Measures]]="","",'2 - Monitoring'!AD65)</f>
        <v/>
      </c>
      <c r="AK63" t="str">
        <f>IF(Output[[#This Row],[Contract Measures]]="","",'2 - Monitoring'!AE65)</f>
        <v/>
      </c>
      <c r="AL63" t="str">
        <f>IF(Output[[#This Row],[Contract Measures]]="","",'2 - Monitoring'!AF65)</f>
        <v/>
      </c>
      <c r="AM63" t="str">
        <f>IF(Output[[#This Row],[Contract Measures]]="","",'2 - Monitoring'!AG65)</f>
        <v/>
      </c>
      <c r="AN63" t="str">
        <f>IF(Output[[#This Row],[Contract Measures]]="","",'2 - Monitoring'!AH65)</f>
        <v/>
      </c>
      <c r="AO63" t="str">
        <f>IF(Output[[#This Row],[Contract Measures]]="","",'2 - Monitoring'!AI65)</f>
        <v/>
      </c>
      <c r="AP63" t="str">
        <f>IF(Output[[#This Row],[Contract Measures]]="","",'2 - Monitoring'!AJ65)</f>
        <v/>
      </c>
      <c r="AQ63" t="str">
        <f>IF(Output[[#This Row],[Contract Measures]]="","",'2 - Monitoring'!AK65)</f>
        <v/>
      </c>
      <c r="AR63" t="str">
        <f>IF(Output[[#This Row],[Contract Measures]]="","",'2 - Monitoring'!AL65)</f>
        <v/>
      </c>
      <c r="AS63" t="str">
        <f>IF(Output[[#This Row],[Contract Measures]]="","",'2 - Monitoring'!AM65)</f>
        <v/>
      </c>
    </row>
    <row r="64" spans="2:45">
      <c r="B64" t="str">
        <f>IF(Output[[#This Row],[Contract Measures]]="","",contract_name)</f>
        <v/>
      </c>
      <c r="C64" t="str">
        <f>IF(Output[[#This Row],[Contract Measures]]="","",contract_ref)</f>
        <v/>
      </c>
      <c r="D64" t="str">
        <f>IF(Output[[#This Row],[Contract Measures]]="","",contract_supplier)</f>
        <v/>
      </c>
      <c r="E64" t="str">
        <f>IF(Output[[#This Row],[Contract Measures]]="","",contract_value)</f>
        <v/>
      </c>
      <c r="F64" t="str">
        <f>IF(Output[[#This Row],[Contract Measures]]="","",reporting_frequency)</f>
        <v/>
      </c>
      <c r="G64" s="8" t="str">
        <f>IF(Output[[#This Row],[Contract Measures]]="","",reporting_start)</f>
        <v/>
      </c>
      <c r="H64" t="str">
        <f>IF(Output[[#This Row],[Contract Measures]]="","",reporting_type)</f>
        <v/>
      </c>
      <c r="I64" t="str">
        <f>IF('2 - Monitoring'!B66=0,"",'2 - Monitoring'!B66)</f>
        <v/>
      </c>
      <c r="J64" t="str">
        <f>'2 - Monitoring'!D66</f>
        <v/>
      </c>
      <c r="K64" t="str">
        <f>'2 - Monitoring'!E66</f>
        <v/>
      </c>
      <c r="L64" t="str">
        <f>'2 - Monitoring'!F66</f>
        <v/>
      </c>
      <c r="M64" s="19" t="str">
        <f>'2 - Monitoring'!G66</f>
        <v/>
      </c>
      <c r="N64" t="str">
        <f>IF(Output[[#This Row],[Contract Measures]]="","",'2 - Monitoring'!H66)</f>
        <v/>
      </c>
      <c r="O64" t="str">
        <f>IF(Output[[#This Row],[Contract Measures]]="","",'2 - Monitoring'!I66)</f>
        <v/>
      </c>
      <c r="P64" t="str">
        <f>IF(Output[[#This Row],[Contract Measures]]="","",'2 - Monitoring'!J66)</f>
        <v/>
      </c>
      <c r="Q64" t="str">
        <f>IF(Output[[#This Row],[Contract Measures]]="","",'2 - Monitoring'!K66)</f>
        <v/>
      </c>
      <c r="R64" t="str">
        <f>IF(Output[[#This Row],[Contract Measures]]="","",'2 - Monitoring'!L66)</f>
        <v/>
      </c>
      <c r="S64" t="str">
        <f>IF(Output[[#This Row],[Contract Measures]]="","",'2 - Monitoring'!M66)</f>
        <v/>
      </c>
      <c r="T64" t="str">
        <f>IF(Output[[#This Row],[Contract Measures]]="","",'2 - Monitoring'!N66)</f>
        <v/>
      </c>
      <c r="U64" t="str">
        <f>IF(Output[[#This Row],[Contract Measures]]="","",'2 - Monitoring'!O66)</f>
        <v/>
      </c>
      <c r="V64" t="str">
        <f>IF(Output[[#This Row],[Contract Measures]]="","",'2 - Monitoring'!P66)</f>
        <v/>
      </c>
      <c r="W64" t="str">
        <f>IF(Output[[#This Row],[Contract Measures]]="","",'2 - Monitoring'!Q66)</f>
        <v/>
      </c>
      <c r="X64" t="str">
        <f>IF(Output[[#This Row],[Contract Measures]]="","",'2 - Monitoring'!R66)</f>
        <v/>
      </c>
      <c r="Y64" t="str">
        <f>IF(Output[[#This Row],[Contract Measures]]="","",'2 - Monitoring'!S66)</f>
        <v/>
      </c>
      <c r="Z64" t="str">
        <f>IF(Output[[#This Row],[Contract Measures]]="","",'2 - Monitoring'!T66)</f>
        <v/>
      </c>
      <c r="AA64" t="str">
        <f>IF(Output[[#This Row],[Contract Measures]]="","",'2 - Monitoring'!U66)</f>
        <v/>
      </c>
      <c r="AB64" t="str">
        <f>IF(Output[[#This Row],[Contract Measures]]="","",'2 - Monitoring'!V66)</f>
        <v/>
      </c>
      <c r="AC64" t="str">
        <f>IF(Output[[#This Row],[Contract Measures]]="","",'2 - Monitoring'!W66)</f>
        <v/>
      </c>
      <c r="AD64" t="str">
        <f>IF(Output[[#This Row],[Contract Measures]]="","",'2 - Monitoring'!X66)</f>
        <v/>
      </c>
      <c r="AE64" t="str">
        <f>IF(Output[[#This Row],[Contract Measures]]="","",'2 - Monitoring'!Y66)</f>
        <v/>
      </c>
      <c r="AF64" t="str">
        <f>IF(Output[[#This Row],[Contract Measures]]="","",'2 - Monitoring'!Z66)</f>
        <v/>
      </c>
      <c r="AG64" t="str">
        <f>IF(Output[[#This Row],[Contract Measures]]="","",'2 - Monitoring'!AA66)</f>
        <v/>
      </c>
      <c r="AH64" t="str">
        <f>IF(Output[[#This Row],[Contract Measures]]="","",'2 - Monitoring'!AB66)</f>
        <v/>
      </c>
      <c r="AI64" t="str">
        <f>IF(Output[[#This Row],[Contract Measures]]="","",'2 - Monitoring'!AC66)</f>
        <v/>
      </c>
      <c r="AJ64" t="str">
        <f>IF(Output[[#This Row],[Contract Measures]]="","",'2 - Monitoring'!AD66)</f>
        <v/>
      </c>
      <c r="AK64" t="str">
        <f>IF(Output[[#This Row],[Contract Measures]]="","",'2 - Monitoring'!AE66)</f>
        <v/>
      </c>
      <c r="AL64" t="str">
        <f>IF(Output[[#This Row],[Contract Measures]]="","",'2 - Monitoring'!AF66)</f>
        <v/>
      </c>
      <c r="AM64" t="str">
        <f>IF(Output[[#This Row],[Contract Measures]]="","",'2 - Monitoring'!AG66)</f>
        <v/>
      </c>
      <c r="AN64" t="str">
        <f>IF(Output[[#This Row],[Contract Measures]]="","",'2 - Monitoring'!AH66)</f>
        <v/>
      </c>
      <c r="AO64" t="str">
        <f>IF(Output[[#This Row],[Contract Measures]]="","",'2 - Monitoring'!AI66)</f>
        <v/>
      </c>
      <c r="AP64" t="str">
        <f>IF(Output[[#This Row],[Contract Measures]]="","",'2 - Monitoring'!AJ66)</f>
        <v/>
      </c>
      <c r="AQ64" t="str">
        <f>IF(Output[[#This Row],[Contract Measures]]="","",'2 - Monitoring'!AK66)</f>
        <v/>
      </c>
      <c r="AR64" t="str">
        <f>IF(Output[[#This Row],[Contract Measures]]="","",'2 - Monitoring'!AL66)</f>
        <v/>
      </c>
      <c r="AS64" t="str">
        <f>IF(Output[[#This Row],[Contract Measures]]="","",'2 - Monitoring'!AM66)</f>
        <v/>
      </c>
    </row>
    <row r="65" spans="2:45">
      <c r="B65" t="str">
        <f>IF(Output[[#This Row],[Contract Measures]]="","",contract_name)</f>
        <v/>
      </c>
      <c r="C65" t="str">
        <f>IF(Output[[#This Row],[Contract Measures]]="","",contract_ref)</f>
        <v/>
      </c>
      <c r="D65" t="str">
        <f>IF(Output[[#This Row],[Contract Measures]]="","",contract_supplier)</f>
        <v/>
      </c>
      <c r="E65" t="str">
        <f>IF(Output[[#This Row],[Contract Measures]]="","",contract_value)</f>
        <v/>
      </c>
      <c r="F65" t="str">
        <f>IF(Output[[#This Row],[Contract Measures]]="","",reporting_frequency)</f>
        <v/>
      </c>
      <c r="G65" s="8" t="str">
        <f>IF(Output[[#This Row],[Contract Measures]]="","",reporting_start)</f>
        <v/>
      </c>
      <c r="H65" t="str">
        <f>IF(Output[[#This Row],[Contract Measures]]="","",reporting_type)</f>
        <v/>
      </c>
      <c r="I65" t="str">
        <f>IF('2 - Monitoring'!B67=0,"",'2 - Monitoring'!B67)</f>
        <v/>
      </c>
      <c r="J65" t="str">
        <f>'2 - Monitoring'!D67</f>
        <v/>
      </c>
      <c r="K65" t="str">
        <f>'2 - Monitoring'!E67</f>
        <v/>
      </c>
      <c r="L65" t="str">
        <f>'2 - Monitoring'!F67</f>
        <v/>
      </c>
      <c r="M65" s="19" t="str">
        <f>'2 - Monitoring'!G67</f>
        <v/>
      </c>
      <c r="N65" t="str">
        <f>IF(Output[[#This Row],[Contract Measures]]="","",'2 - Monitoring'!H67)</f>
        <v/>
      </c>
      <c r="O65" t="str">
        <f>IF(Output[[#This Row],[Contract Measures]]="","",'2 - Monitoring'!I67)</f>
        <v/>
      </c>
      <c r="P65" t="str">
        <f>IF(Output[[#This Row],[Contract Measures]]="","",'2 - Monitoring'!J67)</f>
        <v/>
      </c>
      <c r="Q65" t="str">
        <f>IF(Output[[#This Row],[Contract Measures]]="","",'2 - Monitoring'!K67)</f>
        <v/>
      </c>
      <c r="R65" t="str">
        <f>IF(Output[[#This Row],[Contract Measures]]="","",'2 - Monitoring'!L67)</f>
        <v/>
      </c>
      <c r="S65" t="str">
        <f>IF(Output[[#This Row],[Contract Measures]]="","",'2 - Monitoring'!M67)</f>
        <v/>
      </c>
      <c r="T65" t="str">
        <f>IF(Output[[#This Row],[Contract Measures]]="","",'2 - Monitoring'!N67)</f>
        <v/>
      </c>
      <c r="U65" t="str">
        <f>IF(Output[[#This Row],[Contract Measures]]="","",'2 - Monitoring'!O67)</f>
        <v/>
      </c>
      <c r="V65" t="str">
        <f>IF(Output[[#This Row],[Contract Measures]]="","",'2 - Monitoring'!P67)</f>
        <v/>
      </c>
      <c r="W65" t="str">
        <f>IF(Output[[#This Row],[Contract Measures]]="","",'2 - Monitoring'!Q67)</f>
        <v/>
      </c>
      <c r="X65" t="str">
        <f>IF(Output[[#This Row],[Contract Measures]]="","",'2 - Monitoring'!R67)</f>
        <v/>
      </c>
      <c r="Y65" t="str">
        <f>IF(Output[[#This Row],[Contract Measures]]="","",'2 - Monitoring'!S67)</f>
        <v/>
      </c>
      <c r="Z65" t="str">
        <f>IF(Output[[#This Row],[Contract Measures]]="","",'2 - Monitoring'!T67)</f>
        <v/>
      </c>
      <c r="AA65" t="str">
        <f>IF(Output[[#This Row],[Contract Measures]]="","",'2 - Monitoring'!U67)</f>
        <v/>
      </c>
      <c r="AB65" t="str">
        <f>IF(Output[[#This Row],[Contract Measures]]="","",'2 - Monitoring'!V67)</f>
        <v/>
      </c>
      <c r="AC65" t="str">
        <f>IF(Output[[#This Row],[Contract Measures]]="","",'2 - Monitoring'!W67)</f>
        <v/>
      </c>
      <c r="AD65" t="str">
        <f>IF(Output[[#This Row],[Contract Measures]]="","",'2 - Monitoring'!X67)</f>
        <v/>
      </c>
      <c r="AE65" t="str">
        <f>IF(Output[[#This Row],[Contract Measures]]="","",'2 - Monitoring'!Y67)</f>
        <v/>
      </c>
      <c r="AF65" t="str">
        <f>IF(Output[[#This Row],[Contract Measures]]="","",'2 - Monitoring'!Z67)</f>
        <v/>
      </c>
      <c r="AG65" t="str">
        <f>IF(Output[[#This Row],[Contract Measures]]="","",'2 - Monitoring'!AA67)</f>
        <v/>
      </c>
      <c r="AH65" t="str">
        <f>IF(Output[[#This Row],[Contract Measures]]="","",'2 - Monitoring'!AB67)</f>
        <v/>
      </c>
      <c r="AI65" t="str">
        <f>IF(Output[[#This Row],[Contract Measures]]="","",'2 - Monitoring'!AC67)</f>
        <v/>
      </c>
      <c r="AJ65" t="str">
        <f>IF(Output[[#This Row],[Contract Measures]]="","",'2 - Monitoring'!AD67)</f>
        <v/>
      </c>
      <c r="AK65" t="str">
        <f>IF(Output[[#This Row],[Contract Measures]]="","",'2 - Monitoring'!AE67)</f>
        <v/>
      </c>
      <c r="AL65" t="str">
        <f>IF(Output[[#This Row],[Contract Measures]]="","",'2 - Monitoring'!AF67)</f>
        <v/>
      </c>
      <c r="AM65" t="str">
        <f>IF(Output[[#This Row],[Contract Measures]]="","",'2 - Monitoring'!AG67)</f>
        <v/>
      </c>
      <c r="AN65" t="str">
        <f>IF(Output[[#This Row],[Contract Measures]]="","",'2 - Monitoring'!AH67)</f>
        <v/>
      </c>
      <c r="AO65" t="str">
        <f>IF(Output[[#This Row],[Contract Measures]]="","",'2 - Monitoring'!AI67)</f>
        <v/>
      </c>
      <c r="AP65" t="str">
        <f>IF(Output[[#This Row],[Contract Measures]]="","",'2 - Monitoring'!AJ67)</f>
        <v/>
      </c>
      <c r="AQ65" t="str">
        <f>IF(Output[[#This Row],[Contract Measures]]="","",'2 - Monitoring'!AK67)</f>
        <v/>
      </c>
      <c r="AR65" t="str">
        <f>IF(Output[[#This Row],[Contract Measures]]="","",'2 - Monitoring'!AL67)</f>
        <v/>
      </c>
      <c r="AS65" t="str">
        <f>IF(Output[[#This Row],[Contract Measures]]="","",'2 - Monitoring'!AM67)</f>
        <v/>
      </c>
    </row>
    <row r="66" spans="2:45">
      <c r="B66" t="str">
        <f>IF(Output[[#This Row],[Contract Measures]]="","",contract_name)</f>
        <v/>
      </c>
      <c r="C66" t="str">
        <f>IF(Output[[#This Row],[Contract Measures]]="","",contract_ref)</f>
        <v/>
      </c>
      <c r="D66" t="str">
        <f>IF(Output[[#This Row],[Contract Measures]]="","",contract_supplier)</f>
        <v/>
      </c>
      <c r="E66" t="str">
        <f>IF(Output[[#This Row],[Contract Measures]]="","",contract_value)</f>
        <v/>
      </c>
      <c r="F66" t="str">
        <f>IF(Output[[#This Row],[Contract Measures]]="","",reporting_frequency)</f>
        <v/>
      </c>
      <c r="G66" s="8" t="str">
        <f>IF(Output[[#This Row],[Contract Measures]]="","",reporting_start)</f>
        <v/>
      </c>
      <c r="H66" t="str">
        <f>IF(Output[[#This Row],[Contract Measures]]="","",reporting_type)</f>
        <v/>
      </c>
      <c r="I66" t="str">
        <f>IF('2 - Monitoring'!B68=0,"",'2 - Monitoring'!B68)</f>
        <v/>
      </c>
      <c r="J66" t="str">
        <f>'2 - Monitoring'!D68</f>
        <v/>
      </c>
      <c r="K66" t="str">
        <f>'2 - Monitoring'!E68</f>
        <v/>
      </c>
      <c r="L66" t="str">
        <f>'2 - Monitoring'!F68</f>
        <v/>
      </c>
      <c r="M66" s="19" t="str">
        <f>'2 - Monitoring'!G68</f>
        <v/>
      </c>
      <c r="N66" t="str">
        <f>IF(Output[[#This Row],[Contract Measures]]="","",'2 - Monitoring'!H68)</f>
        <v/>
      </c>
      <c r="O66" t="str">
        <f>IF(Output[[#This Row],[Contract Measures]]="","",'2 - Monitoring'!I68)</f>
        <v/>
      </c>
      <c r="P66" t="str">
        <f>IF(Output[[#This Row],[Contract Measures]]="","",'2 - Monitoring'!J68)</f>
        <v/>
      </c>
      <c r="Q66" t="str">
        <f>IF(Output[[#This Row],[Contract Measures]]="","",'2 - Monitoring'!K68)</f>
        <v/>
      </c>
      <c r="R66" t="str">
        <f>IF(Output[[#This Row],[Contract Measures]]="","",'2 - Monitoring'!L68)</f>
        <v/>
      </c>
      <c r="S66" t="str">
        <f>IF(Output[[#This Row],[Contract Measures]]="","",'2 - Monitoring'!M68)</f>
        <v/>
      </c>
      <c r="T66" t="str">
        <f>IF(Output[[#This Row],[Contract Measures]]="","",'2 - Monitoring'!N68)</f>
        <v/>
      </c>
      <c r="U66" t="str">
        <f>IF(Output[[#This Row],[Contract Measures]]="","",'2 - Monitoring'!O68)</f>
        <v/>
      </c>
      <c r="V66" t="str">
        <f>IF(Output[[#This Row],[Contract Measures]]="","",'2 - Monitoring'!P68)</f>
        <v/>
      </c>
      <c r="W66" t="str">
        <f>IF(Output[[#This Row],[Contract Measures]]="","",'2 - Monitoring'!Q68)</f>
        <v/>
      </c>
      <c r="X66" t="str">
        <f>IF(Output[[#This Row],[Contract Measures]]="","",'2 - Monitoring'!R68)</f>
        <v/>
      </c>
      <c r="Y66" t="str">
        <f>IF(Output[[#This Row],[Contract Measures]]="","",'2 - Monitoring'!S68)</f>
        <v/>
      </c>
      <c r="Z66" t="str">
        <f>IF(Output[[#This Row],[Contract Measures]]="","",'2 - Monitoring'!T68)</f>
        <v/>
      </c>
      <c r="AA66" t="str">
        <f>IF(Output[[#This Row],[Contract Measures]]="","",'2 - Monitoring'!U68)</f>
        <v/>
      </c>
      <c r="AB66" t="str">
        <f>IF(Output[[#This Row],[Contract Measures]]="","",'2 - Monitoring'!V68)</f>
        <v/>
      </c>
      <c r="AC66" t="str">
        <f>IF(Output[[#This Row],[Contract Measures]]="","",'2 - Monitoring'!W68)</f>
        <v/>
      </c>
      <c r="AD66" t="str">
        <f>IF(Output[[#This Row],[Contract Measures]]="","",'2 - Monitoring'!X68)</f>
        <v/>
      </c>
      <c r="AE66" t="str">
        <f>IF(Output[[#This Row],[Contract Measures]]="","",'2 - Monitoring'!Y68)</f>
        <v/>
      </c>
      <c r="AF66" t="str">
        <f>IF(Output[[#This Row],[Contract Measures]]="","",'2 - Monitoring'!Z68)</f>
        <v/>
      </c>
      <c r="AG66" t="str">
        <f>IF(Output[[#This Row],[Contract Measures]]="","",'2 - Monitoring'!AA68)</f>
        <v/>
      </c>
      <c r="AH66" t="str">
        <f>IF(Output[[#This Row],[Contract Measures]]="","",'2 - Monitoring'!AB68)</f>
        <v/>
      </c>
      <c r="AI66" t="str">
        <f>IF(Output[[#This Row],[Contract Measures]]="","",'2 - Monitoring'!AC68)</f>
        <v/>
      </c>
      <c r="AJ66" t="str">
        <f>IF(Output[[#This Row],[Contract Measures]]="","",'2 - Monitoring'!AD68)</f>
        <v/>
      </c>
      <c r="AK66" t="str">
        <f>IF(Output[[#This Row],[Contract Measures]]="","",'2 - Monitoring'!AE68)</f>
        <v/>
      </c>
      <c r="AL66" t="str">
        <f>IF(Output[[#This Row],[Contract Measures]]="","",'2 - Monitoring'!AF68)</f>
        <v/>
      </c>
      <c r="AM66" t="str">
        <f>IF(Output[[#This Row],[Contract Measures]]="","",'2 - Monitoring'!AG68)</f>
        <v/>
      </c>
      <c r="AN66" t="str">
        <f>IF(Output[[#This Row],[Contract Measures]]="","",'2 - Monitoring'!AH68)</f>
        <v/>
      </c>
      <c r="AO66" t="str">
        <f>IF(Output[[#This Row],[Contract Measures]]="","",'2 - Monitoring'!AI68)</f>
        <v/>
      </c>
      <c r="AP66" t="str">
        <f>IF(Output[[#This Row],[Contract Measures]]="","",'2 - Monitoring'!AJ68)</f>
        <v/>
      </c>
      <c r="AQ66" t="str">
        <f>IF(Output[[#This Row],[Contract Measures]]="","",'2 - Monitoring'!AK68)</f>
        <v/>
      </c>
      <c r="AR66" t="str">
        <f>IF(Output[[#This Row],[Contract Measures]]="","",'2 - Monitoring'!AL68)</f>
        <v/>
      </c>
      <c r="AS66" t="str">
        <f>IF(Output[[#This Row],[Contract Measures]]="","",'2 - Monitoring'!AM68)</f>
        <v/>
      </c>
    </row>
    <row r="67" spans="2:45">
      <c r="B67" t="str">
        <f>IF(Output[[#This Row],[Contract Measures]]="","",contract_name)</f>
        <v/>
      </c>
      <c r="C67" t="str">
        <f>IF(Output[[#This Row],[Contract Measures]]="","",contract_ref)</f>
        <v/>
      </c>
      <c r="D67" t="str">
        <f>IF(Output[[#This Row],[Contract Measures]]="","",contract_supplier)</f>
        <v/>
      </c>
      <c r="E67" t="str">
        <f>IF(Output[[#This Row],[Contract Measures]]="","",contract_value)</f>
        <v/>
      </c>
      <c r="F67" t="str">
        <f>IF(Output[[#This Row],[Contract Measures]]="","",reporting_frequency)</f>
        <v/>
      </c>
      <c r="G67" s="8" t="str">
        <f>IF(Output[[#This Row],[Contract Measures]]="","",reporting_start)</f>
        <v/>
      </c>
      <c r="H67" t="str">
        <f>IF(Output[[#This Row],[Contract Measures]]="","",reporting_type)</f>
        <v/>
      </c>
      <c r="I67" t="str">
        <f>IF('2 - Monitoring'!B69=0,"",'2 - Monitoring'!B69)</f>
        <v/>
      </c>
      <c r="J67" t="str">
        <f>'2 - Monitoring'!D69</f>
        <v/>
      </c>
      <c r="K67" t="str">
        <f>'2 - Monitoring'!E69</f>
        <v/>
      </c>
      <c r="L67" t="str">
        <f>'2 - Monitoring'!F69</f>
        <v/>
      </c>
      <c r="M67" s="19" t="str">
        <f>'2 - Monitoring'!G69</f>
        <v/>
      </c>
      <c r="N67" t="str">
        <f>IF(Output[[#This Row],[Contract Measures]]="","",'2 - Monitoring'!H69)</f>
        <v/>
      </c>
      <c r="O67" t="str">
        <f>IF(Output[[#This Row],[Contract Measures]]="","",'2 - Monitoring'!I69)</f>
        <v/>
      </c>
      <c r="P67" t="str">
        <f>IF(Output[[#This Row],[Contract Measures]]="","",'2 - Monitoring'!J69)</f>
        <v/>
      </c>
      <c r="Q67" t="str">
        <f>IF(Output[[#This Row],[Contract Measures]]="","",'2 - Monitoring'!K69)</f>
        <v/>
      </c>
      <c r="R67" t="str">
        <f>IF(Output[[#This Row],[Contract Measures]]="","",'2 - Monitoring'!L69)</f>
        <v/>
      </c>
      <c r="S67" t="str">
        <f>IF(Output[[#This Row],[Contract Measures]]="","",'2 - Monitoring'!M69)</f>
        <v/>
      </c>
      <c r="T67" t="str">
        <f>IF(Output[[#This Row],[Contract Measures]]="","",'2 - Monitoring'!N69)</f>
        <v/>
      </c>
      <c r="U67" t="str">
        <f>IF(Output[[#This Row],[Contract Measures]]="","",'2 - Monitoring'!O69)</f>
        <v/>
      </c>
      <c r="V67" t="str">
        <f>IF(Output[[#This Row],[Contract Measures]]="","",'2 - Monitoring'!P69)</f>
        <v/>
      </c>
      <c r="W67" t="str">
        <f>IF(Output[[#This Row],[Contract Measures]]="","",'2 - Monitoring'!Q69)</f>
        <v/>
      </c>
      <c r="X67" t="str">
        <f>IF(Output[[#This Row],[Contract Measures]]="","",'2 - Monitoring'!R69)</f>
        <v/>
      </c>
      <c r="Y67" t="str">
        <f>IF(Output[[#This Row],[Contract Measures]]="","",'2 - Monitoring'!S69)</f>
        <v/>
      </c>
      <c r="Z67" t="str">
        <f>IF(Output[[#This Row],[Contract Measures]]="","",'2 - Monitoring'!T69)</f>
        <v/>
      </c>
      <c r="AA67" t="str">
        <f>IF(Output[[#This Row],[Contract Measures]]="","",'2 - Monitoring'!U69)</f>
        <v/>
      </c>
      <c r="AB67" t="str">
        <f>IF(Output[[#This Row],[Contract Measures]]="","",'2 - Monitoring'!V69)</f>
        <v/>
      </c>
      <c r="AC67" t="str">
        <f>IF(Output[[#This Row],[Contract Measures]]="","",'2 - Monitoring'!W69)</f>
        <v/>
      </c>
      <c r="AD67" t="str">
        <f>IF(Output[[#This Row],[Contract Measures]]="","",'2 - Monitoring'!X69)</f>
        <v/>
      </c>
      <c r="AE67" t="str">
        <f>IF(Output[[#This Row],[Contract Measures]]="","",'2 - Monitoring'!Y69)</f>
        <v/>
      </c>
      <c r="AF67" t="str">
        <f>IF(Output[[#This Row],[Contract Measures]]="","",'2 - Monitoring'!Z69)</f>
        <v/>
      </c>
      <c r="AG67" t="str">
        <f>IF(Output[[#This Row],[Contract Measures]]="","",'2 - Monitoring'!AA69)</f>
        <v/>
      </c>
      <c r="AH67" t="str">
        <f>IF(Output[[#This Row],[Contract Measures]]="","",'2 - Monitoring'!AB69)</f>
        <v/>
      </c>
      <c r="AI67" t="str">
        <f>IF(Output[[#This Row],[Contract Measures]]="","",'2 - Monitoring'!AC69)</f>
        <v/>
      </c>
      <c r="AJ67" t="str">
        <f>IF(Output[[#This Row],[Contract Measures]]="","",'2 - Monitoring'!AD69)</f>
        <v/>
      </c>
      <c r="AK67" t="str">
        <f>IF(Output[[#This Row],[Contract Measures]]="","",'2 - Monitoring'!AE69)</f>
        <v/>
      </c>
      <c r="AL67" t="str">
        <f>IF(Output[[#This Row],[Contract Measures]]="","",'2 - Monitoring'!AF69)</f>
        <v/>
      </c>
      <c r="AM67" t="str">
        <f>IF(Output[[#This Row],[Contract Measures]]="","",'2 - Monitoring'!AG69)</f>
        <v/>
      </c>
      <c r="AN67" t="str">
        <f>IF(Output[[#This Row],[Contract Measures]]="","",'2 - Monitoring'!AH69)</f>
        <v/>
      </c>
      <c r="AO67" t="str">
        <f>IF(Output[[#This Row],[Contract Measures]]="","",'2 - Monitoring'!AI69)</f>
        <v/>
      </c>
      <c r="AP67" t="str">
        <f>IF(Output[[#This Row],[Contract Measures]]="","",'2 - Monitoring'!AJ69)</f>
        <v/>
      </c>
      <c r="AQ67" t="str">
        <f>IF(Output[[#This Row],[Contract Measures]]="","",'2 - Monitoring'!AK69)</f>
        <v/>
      </c>
      <c r="AR67" t="str">
        <f>IF(Output[[#This Row],[Contract Measures]]="","",'2 - Monitoring'!AL69)</f>
        <v/>
      </c>
      <c r="AS67" t="str">
        <f>IF(Output[[#This Row],[Contract Measures]]="","",'2 - Monitoring'!AM69)</f>
        <v/>
      </c>
    </row>
    <row r="68" spans="2:45">
      <c r="B68" t="str">
        <f>IF(Output[[#This Row],[Contract Measures]]="","",contract_name)</f>
        <v/>
      </c>
      <c r="C68" t="str">
        <f>IF(Output[[#This Row],[Contract Measures]]="","",contract_ref)</f>
        <v/>
      </c>
      <c r="D68" t="str">
        <f>IF(Output[[#This Row],[Contract Measures]]="","",contract_supplier)</f>
        <v/>
      </c>
      <c r="E68" t="str">
        <f>IF(Output[[#This Row],[Contract Measures]]="","",contract_value)</f>
        <v/>
      </c>
      <c r="F68" t="str">
        <f>IF(Output[[#This Row],[Contract Measures]]="","",reporting_frequency)</f>
        <v/>
      </c>
      <c r="G68" s="8" t="str">
        <f>IF(Output[[#This Row],[Contract Measures]]="","",reporting_start)</f>
        <v/>
      </c>
      <c r="H68" t="str">
        <f>IF(Output[[#This Row],[Contract Measures]]="","",reporting_type)</f>
        <v/>
      </c>
      <c r="I68" t="str">
        <f>IF('2 - Monitoring'!B70=0,"",'2 - Monitoring'!B70)</f>
        <v/>
      </c>
      <c r="J68" t="str">
        <f>'2 - Monitoring'!D70</f>
        <v/>
      </c>
      <c r="K68" t="str">
        <f>'2 - Monitoring'!E70</f>
        <v/>
      </c>
      <c r="L68" t="str">
        <f>'2 - Monitoring'!F70</f>
        <v/>
      </c>
      <c r="M68" s="19" t="str">
        <f>'2 - Monitoring'!G70</f>
        <v/>
      </c>
      <c r="N68" t="str">
        <f>IF(Output[[#This Row],[Contract Measures]]="","",'2 - Monitoring'!H70)</f>
        <v/>
      </c>
      <c r="O68" t="str">
        <f>IF(Output[[#This Row],[Contract Measures]]="","",'2 - Monitoring'!I70)</f>
        <v/>
      </c>
      <c r="P68" t="str">
        <f>IF(Output[[#This Row],[Contract Measures]]="","",'2 - Monitoring'!J70)</f>
        <v/>
      </c>
      <c r="Q68" t="str">
        <f>IF(Output[[#This Row],[Contract Measures]]="","",'2 - Monitoring'!K70)</f>
        <v/>
      </c>
      <c r="R68" t="str">
        <f>IF(Output[[#This Row],[Contract Measures]]="","",'2 - Monitoring'!L70)</f>
        <v/>
      </c>
      <c r="S68" t="str">
        <f>IF(Output[[#This Row],[Contract Measures]]="","",'2 - Monitoring'!M70)</f>
        <v/>
      </c>
      <c r="T68" t="str">
        <f>IF(Output[[#This Row],[Contract Measures]]="","",'2 - Monitoring'!N70)</f>
        <v/>
      </c>
      <c r="U68" t="str">
        <f>IF(Output[[#This Row],[Contract Measures]]="","",'2 - Monitoring'!O70)</f>
        <v/>
      </c>
      <c r="V68" t="str">
        <f>IF(Output[[#This Row],[Contract Measures]]="","",'2 - Monitoring'!P70)</f>
        <v/>
      </c>
      <c r="W68" t="str">
        <f>IF(Output[[#This Row],[Contract Measures]]="","",'2 - Monitoring'!Q70)</f>
        <v/>
      </c>
      <c r="X68" t="str">
        <f>IF(Output[[#This Row],[Contract Measures]]="","",'2 - Monitoring'!R70)</f>
        <v/>
      </c>
      <c r="Y68" t="str">
        <f>IF(Output[[#This Row],[Contract Measures]]="","",'2 - Monitoring'!S70)</f>
        <v/>
      </c>
      <c r="Z68" t="str">
        <f>IF(Output[[#This Row],[Contract Measures]]="","",'2 - Monitoring'!T70)</f>
        <v/>
      </c>
      <c r="AA68" t="str">
        <f>IF(Output[[#This Row],[Contract Measures]]="","",'2 - Monitoring'!U70)</f>
        <v/>
      </c>
      <c r="AB68" t="str">
        <f>IF(Output[[#This Row],[Contract Measures]]="","",'2 - Monitoring'!V70)</f>
        <v/>
      </c>
      <c r="AC68" t="str">
        <f>IF(Output[[#This Row],[Contract Measures]]="","",'2 - Monitoring'!W70)</f>
        <v/>
      </c>
      <c r="AD68" t="str">
        <f>IF(Output[[#This Row],[Contract Measures]]="","",'2 - Monitoring'!X70)</f>
        <v/>
      </c>
      <c r="AE68" t="str">
        <f>IF(Output[[#This Row],[Contract Measures]]="","",'2 - Monitoring'!Y70)</f>
        <v/>
      </c>
      <c r="AF68" t="str">
        <f>IF(Output[[#This Row],[Contract Measures]]="","",'2 - Monitoring'!Z70)</f>
        <v/>
      </c>
      <c r="AG68" t="str">
        <f>IF(Output[[#This Row],[Contract Measures]]="","",'2 - Monitoring'!AA70)</f>
        <v/>
      </c>
      <c r="AH68" t="str">
        <f>IF(Output[[#This Row],[Contract Measures]]="","",'2 - Monitoring'!AB70)</f>
        <v/>
      </c>
      <c r="AI68" t="str">
        <f>IF(Output[[#This Row],[Contract Measures]]="","",'2 - Monitoring'!AC70)</f>
        <v/>
      </c>
      <c r="AJ68" t="str">
        <f>IF(Output[[#This Row],[Contract Measures]]="","",'2 - Monitoring'!AD70)</f>
        <v/>
      </c>
      <c r="AK68" t="str">
        <f>IF(Output[[#This Row],[Contract Measures]]="","",'2 - Monitoring'!AE70)</f>
        <v/>
      </c>
      <c r="AL68" t="str">
        <f>IF(Output[[#This Row],[Contract Measures]]="","",'2 - Monitoring'!AF70)</f>
        <v/>
      </c>
      <c r="AM68" t="str">
        <f>IF(Output[[#This Row],[Contract Measures]]="","",'2 - Monitoring'!AG70)</f>
        <v/>
      </c>
      <c r="AN68" t="str">
        <f>IF(Output[[#This Row],[Contract Measures]]="","",'2 - Monitoring'!AH70)</f>
        <v/>
      </c>
      <c r="AO68" t="str">
        <f>IF(Output[[#This Row],[Contract Measures]]="","",'2 - Monitoring'!AI70)</f>
        <v/>
      </c>
      <c r="AP68" t="str">
        <f>IF(Output[[#This Row],[Contract Measures]]="","",'2 - Monitoring'!AJ70)</f>
        <v/>
      </c>
      <c r="AQ68" t="str">
        <f>IF(Output[[#This Row],[Contract Measures]]="","",'2 - Monitoring'!AK70)</f>
        <v/>
      </c>
      <c r="AR68" t="str">
        <f>IF(Output[[#This Row],[Contract Measures]]="","",'2 - Monitoring'!AL70)</f>
        <v/>
      </c>
      <c r="AS68" t="str">
        <f>IF(Output[[#This Row],[Contract Measures]]="","",'2 - Monitoring'!AM70)</f>
        <v/>
      </c>
    </row>
    <row r="69" spans="2:45">
      <c r="B69" t="str">
        <f>IF(Output[[#This Row],[Contract Measures]]="","",contract_name)</f>
        <v/>
      </c>
      <c r="C69" t="str">
        <f>IF(Output[[#This Row],[Contract Measures]]="","",contract_ref)</f>
        <v/>
      </c>
      <c r="D69" t="str">
        <f>IF(Output[[#This Row],[Contract Measures]]="","",contract_supplier)</f>
        <v/>
      </c>
      <c r="E69" t="str">
        <f>IF(Output[[#This Row],[Contract Measures]]="","",contract_value)</f>
        <v/>
      </c>
      <c r="F69" t="str">
        <f>IF(Output[[#This Row],[Contract Measures]]="","",reporting_frequency)</f>
        <v/>
      </c>
      <c r="G69" s="8" t="str">
        <f>IF(Output[[#This Row],[Contract Measures]]="","",reporting_start)</f>
        <v/>
      </c>
      <c r="H69" t="str">
        <f>IF(Output[[#This Row],[Contract Measures]]="","",reporting_type)</f>
        <v/>
      </c>
      <c r="I69" t="str">
        <f>IF('2 - Monitoring'!B71=0,"",'2 - Monitoring'!B71)</f>
        <v/>
      </c>
      <c r="J69" t="str">
        <f>'2 - Monitoring'!D71</f>
        <v/>
      </c>
      <c r="K69" t="str">
        <f>'2 - Monitoring'!E71</f>
        <v/>
      </c>
      <c r="L69" t="str">
        <f>'2 - Monitoring'!F71</f>
        <v/>
      </c>
      <c r="M69" s="19" t="str">
        <f>'2 - Monitoring'!G71</f>
        <v/>
      </c>
      <c r="N69" t="str">
        <f>IF(Output[[#This Row],[Contract Measures]]="","",'2 - Monitoring'!H71)</f>
        <v/>
      </c>
      <c r="O69" t="str">
        <f>IF(Output[[#This Row],[Contract Measures]]="","",'2 - Monitoring'!I71)</f>
        <v/>
      </c>
      <c r="P69" t="str">
        <f>IF(Output[[#This Row],[Contract Measures]]="","",'2 - Monitoring'!J71)</f>
        <v/>
      </c>
      <c r="Q69" t="str">
        <f>IF(Output[[#This Row],[Contract Measures]]="","",'2 - Monitoring'!K71)</f>
        <v/>
      </c>
      <c r="R69" t="str">
        <f>IF(Output[[#This Row],[Contract Measures]]="","",'2 - Monitoring'!L71)</f>
        <v/>
      </c>
      <c r="S69" t="str">
        <f>IF(Output[[#This Row],[Contract Measures]]="","",'2 - Monitoring'!M71)</f>
        <v/>
      </c>
      <c r="T69" t="str">
        <f>IF(Output[[#This Row],[Contract Measures]]="","",'2 - Monitoring'!N71)</f>
        <v/>
      </c>
      <c r="U69" t="str">
        <f>IF(Output[[#This Row],[Contract Measures]]="","",'2 - Monitoring'!O71)</f>
        <v/>
      </c>
      <c r="V69" t="str">
        <f>IF(Output[[#This Row],[Contract Measures]]="","",'2 - Monitoring'!P71)</f>
        <v/>
      </c>
      <c r="W69" t="str">
        <f>IF(Output[[#This Row],[Contract Measures]]="","",'2 - Monitoring'!Q71)</f>
        <v/>
      </c>
      <c r="X69" t="str">
        <f>IF(Output[[#This Row],[Contract Measures]]="","",'2 - Monitoring'!R71)</f>
        <v/>
      </c>
      <c r="Y69" t="str">
        <f>IF(Output[[#This Row],[Contract Measures]]="","",'2 - Monitoring'!S71)</f>
        <v/>
      </c>
      <c r="Z69" t="str">
        <f>IF(Output[[#This Row],[Contract Measures]]="","",'2 - Monitoring'!T71)</f>
        <v/>
      </c>
      <c r="AA69" t="str">
        <f>IF(Output[[#This Row],[Contract Measures]]="","",'2 - Monitoring'!U71)</f>
        <v/>
      </c>
      <c r="AB69" t="str">
        <f>IF(Output[[#This Row],[Contract Measures]]="","",'2 - Monitoring'!V71)</f>
        <v/>
      </c>
      <c r="AC69" t="str">
        <f>IF(Output[[#This Row],[Contract Measures]]="","",'2 - Monitoring'!W71)</f>
        <v/>
      </c>
      <c r="AD69" t="str">
        <f>IF(Output[[#This Row],[Contract Measures]]="","",'2 - Monitoring'!X71)</f>
        <v/>
      </c>
      <c r="AE69" t="str">
        <f>IF(Output[[#This Row],[Contract Measures]]="","",'2 - Monitoring'!Y71)</f>
        <v/>
      </c>
      <c r="AF69" t="str">
        <f>IF(Output[[#This Row],[Contract Measures]]="","",'2 - Monitoring'!Z71)</f>
        <v/>
      </c>
      <c r="AG69" t="str">
        <f>IF(Output[[#This Row],[Contract Measures]]="","",'2 - Monitoring'!AA71)</f>
        <v/>
      </c>
      <c r="AH69" t="str">
        <f>IF(Output[[#This Row],[Contract Measures]]="","",'2 - Monitoring'!AB71)</f>
        <v/>
      </c>
      <c r="AI69" t="str">
        <f>IF(Output[[#This Row],[Contract Measures]]="","",'2 - Monitoring'!AC71)</f>
        <v/>
      </c>
      <c r="AJ69" t="str">
        <f>IF(Output[[#This Row],[Contract Measures]]="","",'2 - Monitoring'!AD71)</f>
        <v/>
      </c>
      <c r="AK69" t="str">
        <f>IF(Output[[#This Row],[Contract Measures]]="","",'2 - Monitoring'!AE71)</f>
        <v/>
      </c>
      <c r="AL69" t="str">
        <f>IF(Output[[#This Row],[Contract Measures]]="","",'2 - Monitoring'!AF71)</f>
        <v/>
      </c>
      <c r="AM69" t="str">
        <f>IF(Output[[#This Row],[Contract Measures]]="","",'2 - Monitoring'!AG71)</f>
        <v/>
      </c>
      <c r="AN69" t="str">
        <f>IF(Output[[#This Row],[Contract Measures]]="","",'2 - Monitoring'!AH71)</f>
        <v/>
      </c>
      <c r="AO69" t="str">
        <f>IF(Output[[#This Row],[Contract Measures]]="","",'2 - Monitoring'!AI71)</f>
        <v/>
      </c>
      <c r="AP69" t="str">
        <f>IF(Output[[#This Row],[Contract Measures]]="","",'2 - Monitoring'!AJ71)</f>
        <v/>
      </c>
      <c r="AQ69" t="str">
        <f>IF(Output[[#This Row],[Contract Measures]]="","",'2 - Monitoring'!AK71)</f>
        <v/>
      </c>
      <c r="AR69" t="str">
        <f>IF(Output[[#This Row],[Contract Measures]]="","",'2 - Monitoring'!AL71)</f>
        <v/>
      </c>
      <c r="AS69" t="str">
        <f>IF(Output[[#This Row],[Contract Measures]]="","",'2 - Monitoring'!AM71)</f>
        <v/>
      </c>
    </row>
    <row r="70" spans="2:45">
      <c r="B70" t="str">
        <f>IF(Output[[#This Row],[Contract Measures]]="","",contract_name)</f>
        <v/>
      </c>
      <c r="C70" t="str">
        <f>IF(Output[[#This Row],[Contract Measures]]="","",contract_ref)</f>
        <v/>
      </c>
      <c r="D70" t="str">
        <f>IF(Output[[#This Row],[Contract Measures]]="","",contract_supplier)</f>
        <v/>
      </c>
      <c r="E70" t="str">
        <f>IF(Output[[#This Row],[Contract Measures]]="","",contract_value)</f>
        <v/>
      </c>
      <c r="F70" t="str">
        <f>IF(Output[[#This Row],[Contract Measures]]="","",reporting_frequency)</f>
        <v/>
      </c>
      <c r="G70" s="8" t="str">
        <f>IF(Output[[#This Row],[Contract Measures]]="","",reporting_start)</f>
        <v/>
      </c>
      <c r="H70" t="str">
        <f>IF(Output[[#This Row],[Contract Measures]]="","",reporting_type)</f>
        <v/>
      </c>
      <c r="I70" t="str">
        <f>IF('2 - Monitoring'!B72=0,"",'2 - Monitoring'!B72)</f>
        <v/>
      </c>
      <c r="J70" t="str">
        <f>'2 - Monitoring'!D72</f>
        <v/>
      </c>
      <c r="K70" t="str">
        <f>'2 - Monitoring'!E72</f>
        <v/>
      </c>
      <c r="L70" t="str">
        <f>'2 - Monitoring'!F72</f>
        <v/>
      </c>
      <c r="M70" s="19" t="str">
        <f>'2 - Monitoring'!G72</f>
        <v/>
      </c>
      <c r="N70" t="str">
        <f>IF(Output[[#This Row],[Contract Measures]]="","",'2 - Monitoring'!H72)</f>
        <v/>
      </c>
      <c r="O70" t="str">
        <f>IF(Output[[#This Row],[Contract Measures]]="","",'2 - Monitoring'!I72)</f>
        <v/>
      </c>
      <c r="P70" t="str">
        <f>IF(Output[[#This Row],[Contract Measures]]="","",'2 - Monitoring'!J72)</f>
        <v/>
      </c>
      <c r="Q70" t="str">
        <f>IF(Output[[#This Row],[Contract Measures]]="","",'2 - Monitoring'!K72)</f>
        <v/>
      </c>
      <c r="R70" t="str">
        <f>IF(Output[[#This Row],[Contract Measures]]="","",'2 - Monitoring'!L72)</f>
        <v/>
      </c>
      <c r="S70" t="str">
        <f>IF(Output[[#This Row],[Contract Measures]]="","",'2 - Monitoring'!M72)</f>
        <v/>
      </c>
      <c r="T70" t="str">
        <f>IF(Output[[#This Row],[Contract Measures]]="","",'2 - Monitoring'!N72)</f>
        <v/>
      </c>
      <c r="U70" t="str">
        <f>IF(Output[[#This Row],[Contract Measures]]="","",'2 - Monitoring'!O72)</f>
        <v/>
      </c>
      <c r="V70" t="str">
        <f>IF(Output[[#This Row],[Contract Measures]]="","",'2 - Monitoring'!P72)</f>
        <v/>
      </c>
      <c r="W70" t="str">
        <f>IF(Output[[#This Row],[Contract Measures]]="","",'2 - Monitoring'!Q72)</f>
        <v/>
      </c>
      <c r="X70" t="str">
        <f>IF(Output[[#This Row],[Contract Measures]]="","",'2 - Monitoring'!R72)</f>
        <v/>
      </c>
      <c r="Y70" t="str">
        <f>IF(Output[[#This Row],[Contract Measures]]="","",'2 - Monitoring'!S72)</f>
        <v/>
      </c>
      <c r="Z70" t="str">
        <f>IF(Output[[#This Row],[Contract Measures]]="","",'2 - Monitoring'!T72)</f>
        <v/>
      </c>
      <c r="AA70" t="str">
        <f>IF(Output[[#This Row],[Contract Measures]]="","",'2 - Monitoring'!U72)</f>
        <v/>
      </c>
      <c r="AB70" t="str">
        <f>IF(Output[[#This Row],[Contract Measures]]="","",'2 - Monitoring'!V72)</f>
        <v/>
      </c>
      <c r="AC70" t="str">
        <f>IF(Output[[#This Row],[Contract Measures]]="","",'2 - Monitoring'!W72)</f>
        <v/>
      </c>
      <c r="AD70" t="str">
        <f>IF(Output[[#This Row],[Contract Measures]]="","",'2 - Monitoring'!X72)</f>
        <v/>
      </c>
      <c r="AE70" t="str">
        <f>IF(Output[[#This Row],[Contract Measures]]="","",'2 - Monitoring'!Y72)</f>
        <v/>
      </c>
      <c r="AF70" t="str">
        <f>IF(Output[[#This Row],[Contract Measures]]="","",'2 - Monitoring'!Z72)</f>
        <v/>
      </c>
      <c r="AG70" t="str">
        <f>IF(Output[[#This Row],[Contract Measures]]="","",'2 - Monitoring'!AA72)</f>
        <v/>
      </c>
      <c r="AH70" t="str">
        <f>IF(Output[[#This Row],[Contract Measures]]="","",'2 - Monitoring'!AB72)</f>
        <v/>
      </c>
      <c r="AI70" t="str">
        <f>IF(Output[[#This Row],[Contract Measures]]="","",'2 - Monitoring'!AC72)</f>
        <v/>
      </c>
      <c r="AJ70" t="str">
        <f>IF(Output[[#This Row],[Contract Measures]]="","",'2 - Monitoring'!AD72)</f>
        <v/>
      </c>
      <c r="AK70" t="str">
        <f>IF(Output[[#This Row],[Contract Measures]]="","",'2 - Monitoring'!AE72)</f>
        <v/>
      </c>
      <c r="AL70" t="str">
        <f>IF(Output[[#This Row],[Contract Measures]]="","",'2 - Monitoring'!AF72)</f>
        <v/>
      </c>
      <c r="AM70" t="str">
        <f>IF(Output[[#This Row],[Contract Measures]]="","",'2 - Monitoring'!AG72)</f>
        <v/>
      </c>
      <c r="AN70" t="str">
        <f>IF(Output[[#This Row],[Contract Measures]]="","",'2 - Monitoring'!AH72)</f>
        <v/>
      </c>
      <c r="AO70" t="str">
        <f>IF(Output[[#This Row],[Contract Measures]]="","",'2 - Monitoring'!AI72)</f>
        <v/>
      </c>
      <c r="AP70" t="str">
        <f>IF(Output[[#This Row],[Contract Measures]]="","",'2 - Monitoring'!AJ72)</f>
        <v/>
      </c>
      <c r="AQ70" t="str">
        <f>IF(Output[[#This Row],[Contract Measures]]="","",'2 - Monitoring'!AK72)</f>
        <v/>
      </c>
      <c r="AR70" t="str">
        <f>IF(Output[[#This Row],[Contract Measures]]="","",'2 - Monitoring'!AL72)</f>
        <v/>
      </c>
      <c r="AS70" t="str">
        <f>IF(Output[[#This Row],[Contract Measures]]="","",'2 - Monitoring'!AM72)</f>
        <v/>
      </c>
    </row>
    <row r="71" spans="2:45">
      <c r="B71" t="str">
        <f>IF(Output[[#This Row],[Contract Measures]]="","",contract_name)</f>
        <v/>
      </c>
      <c r="C71" t="str">
        <f>IF(Output[[#This Row],[Contract Measures]]="","",contract_ref)</f>
        <v/>
      </c>
      <c r="D71" t="str">
        <f>IF(Output[[#This Row],[Contract Measures]]="","",contract_supplier)</f>
        <v/>
      </c>
      <c r="E71" t="str">
        <f>IF(Output[[#This Row],[Contract Measures]]="","",contract_value)</f>
        <v/>
      </c>
      <c r="F71" t="str">
        <f>IF(Output[[#This Row],[Contract Measures]]="","",reporting_frequency)</f>
        <v/>
      </c>
      <c r="G71" s="8" t="str">
        <f>IF(Output[[#This Row],[Contract Measures]]="","",reporting_start)</f>
        <v/>
      </c>
      <c r="H71" t="str">
        <f>IF(Output[[#This Row],[Contract Measures]]="","",reporting_type)</f>
        <v/>
      </c>
      <c r="I71" t="str">
        <f>IF('2 - Monitoring'!B73=0,"",'2 - Monitoring'!B73)</f>
        <v/>
      </c>
      <c r="J71" t="str">
        <f>'2 - Monitoring'!D73</f>
        <v/>
      </c>
      <c r="K71" t="str">
        <f>'2 - Monitoring'!E73</f>
        <v/>
      </c>
      <c r="L71" t="str">
        <f>'2 - Monitoring'!F73</f>
        <v/>
      </c>
      <c r="M71" s="19" t="str">
        <f>'2 - Monitoring'!G73</f>
        <v/>
      </c>
      <c r="N71" t="str">
        <f>IF(Output[[#This Row],[Contract Measures]]="","",'2 - Monitoring'!H73)</f>
        <v/>
      </c>
      <c r="O71" t="str">
        <f>IF(Output[[#This Row],[Contract Measures]]="","",'2 - Monitoring'!I73)</f>
        <v/>
      </c>
      <c r="P71" t="str">
        <f>IF(Output[[#This Row],[Contract Measures]]="","",'2 - Monitoring'!J73)</f>
        <v/>
      </c>
      <c r="Q71" t="str">
        <f>IF(Output[[#This Row],[Contract Measures]]="","",'2 - Monitoring'!K73)</f>
        <v/>
      </c>
      <c r="R71" t="str">
        <f>IF(Output[[#This Row],[Contract Measures]]="","",'2 - Monitoring'!L73)</f>
        <v/>
      </c>
      <c r="S71" t="str">
        <f>IF(Output[[#This Row],[Contract Measures]]="","",'2 - Monitoring'!M73)</f>
        <v/>
      </c>
      <c r="T71" t="str">
        <f>IF(Output[[#This Row],[Contract Measures]]="","",'2 - Monitoring'!N73)</f>
        <v/>
      </c>
      <c r="U71" t="str">
        <f>IF(Output[[#This Row],[Contract Measures]]="","",'2 - Monitoring'!O73)</f>
        <v/>
      </c>
      <c r="V71" t="str">
        <f>IF(Output[[#This Row],[Contract Measures]]="","",'2 - Monitoring'!P73)</f>
        <v/>
      </c>
      <c r="W71" t="str">
        <f>IF(Output[[#This Row],[Contract Measures]]="","",'2 - Monitoring'!Q73)</f>
        <v/>
      </c>
      <c r="X71" t="str">
        <f>IF(Output[[#This Row],[Contract Measures]]="","",'2 - Monitoring'!R73)</f>
        <v/>
      </c>
      <c r="Y71" t="str">
        <f>IF(Output[[#This Row],[Contract Measures]]="","",'2 - Monitoring'!S73)</f>
        <v/>
      </c>
      <c r="Z71" t="str">
        <f>IF(Output[[#This Row],[Contract Measures]]="","",'2 - Monitoring'!T73)</f>
        <v/>
      </c>
      <c r="AA71" t="str">
        <f>IF(Output[[#This Row],[Contract Measures]]="","",'2 - Monitoring'!U73)</f>
        <v/>
      </c>
      <c r="AB71" t="str">
        <f>IF(Output[[#This Row],[Contract Measures]]="","",'2 - Monitoring'!V73)</f>
        <v/>
      </c>
      <c r="AC71" t="str">
        <f>IF(Output[[#This Row],[Contract Measures]]="","",'2 - Monitoring'!W73)</f>
        <v/>
      </c>
      <c r="AD71" t="str">
        <f>IF(Output[[#This Row],[Contract Measures]]="","",'2 - Monitoring'!X73)</f>
        <v/>
      </c>
      <c r="AE71" t="str">
        <f>IF(Output[[#This Row],[Contract Measures]]="","",'2 - Monitoring'!Y73)</f>
        <v/>
      </c>
      <c r="AF71" t="str">
        <f>IF(Output[[#This Row],[Contract Measures]]="","",'2 - Monitoring'!Z73)</f>
        <v/>
      </c>
      <c r="AG71" t="str">
        <f>IF(Output[[#This Row],[Contract Measures]]="","",'2 - Monitoring'!AA73)</f>
        <v/>
      </c>
      <c r="AH71" t="str">
        <f>IF(Output[[#This Row],[Contract Measures]]="","",'2 - Monitoring'!AB73)</f>
        <v/>
      </c>
      <c r="AI71" t="str">
        <f>IF(Output[[#This Row],[Contract Measures]]="","",'2 - Monitoring'!AC73)</f>
        <v/>
      </c>
      <c r="AJ71" t="str">
        <f>IF(Output[[#This Row],[Contract Measures]]="","",'2 - Monitoring'!AD73)</f>
        <v/>
      </c>
      <c r="AK71" t="str">
        <f>IF(Output[[#This Row],[Contract Measures]]="","",'2 - Monitoring'!AE73)</f>
        <v/>
      </c>
      <c r="AL71" t="str">
        <f>IF(Output[[#This Row],[Contract Measures]]="","",'2 - Monitoring'!AF73)</f>
        <v/>
      </c>
      <c r="AM71" t="str">
        <f>IF(Output[[#This Row],[Contract Measures]]="","",'2 - Monitoring'!AG73)</f>
        <v/>
      </c>
      <c r="AN71" t="str">
        <f>IF(Output[[#This Row],[Contract Measures]]="","",'2 - Monitoring'!AH73)</f>
        <v/>
      </c>
      <c r="AO71" t="str">
        <f>IF(Output[[#This Row],[Contract Measures]]="","",'2 - Monitoring'!AI73)</f>
        <v/>
      </c>
      <c r="AP71" t="str">
        <f>IF(Output[[#This Row],[Contract Measures]]="","",'2 - Monitoring'!AJ73)</f>
        <v/>
      </c>
      <c r="AQ71" t="str">
        <f>IF(Output[[#This Row],[Contract Measures]]="","",'2 - Monitoring'!AK73)</f>
        <v/>
      </c>
      <c r="AR71" t="str">
        <f>IF(Output[[#This Row],[Contract Measures]]="","",'2 - Monitoring'!AL73)</f>
        <v/>
      </c>
      <c r="AS71" t="str">
        <f>IF(Output[[#This Row],[Contract Measures]]="","",'2 - Monitoring'!AM73)</f>
        <v/>
      </c>
    </row>
    <row r="72" spans="2:45">
      <c r="B72" t="str">
        <f>IF(Output[[#This Row],[Contract Measures]]="","",contract_name)</f>
        <v/>
      </c>
      <c r="C72" t="str">
        <f>IF(Output[[#This Row],[Contract Measures]]="","",contract_ref)</f>
        <v/>
      </c>
      <c r="D72" t="str">
        <f>IF(Output[[#This Row],[Contract Measures]]="","",contract_supplier)</f>
        <v/>
      </c>
      <c r="E72" t="str">
        <f>IF(Output[[#This Row],[Contract Measures]]="","",contract_value)</f>
        <v/>
      </c>
      <c r="F72" t="str">
        <f>IF(Output[[#This Row],[Contract Measures]]="","",reporting_frequency)</f>
        <v/>
      </c>
      <c r="G72" s="8" t="str">
        <f>IF(Output[[#This Row],[Contract Measures]]="","",reporting_start)</f>
        <v/>
      </c>
      <c r="H72" t="str">
        <f>IF(Output[[#This Row],[Contract Measures]]="","",reporting_type)</f>
        <v/>
      </c>
      <c r="I72" t="str">
        <f>IF('2 - Monitoring'!B74=0,"",'2 - Monitoring'!B74)</f>
        <v/>
      </c>
      <c r="J72" t="str">
        <f>'2 - Monitoring'!D74</f>
        <v/>
      </c>
      <c r="K72" t="str">
        <f>'2 - Monitoring'!E74</f>
        <v/>
      </c>
      <c r="L72" t="str">
        <f>'2 - Monitoring'!F74</f>
        <v/>
      </c>
      <c r="M72" s="19" t="str">
        <f>'2 - Monitoring'!G74</f>
        <v/>
      </c>
      <c r="N72" t="str">
        <f>IF(Output[[#This Row],[Contract Measures]]="","",'2 - Monitoring'!H74)</f>
        <v/>
      </c>
      <c r="O72" t="str">
        <f>IF(Output[[#This Row],[Contract Measures]]="","",'2 - Monitoring'!I74)</f>
        <v/>
      </c>
      <c r="P72" t="str">
        <f>IF(Output[[#This Row],[Contract Measures]]="","",'2 - Monitoring'!J74)</f>
        <v/>
      </c>
      <c r="Q72" t="str">
        <f>IF(Output[[#This Row],[Contract Measures]]="","",'2 - Monitoring'!K74)</f>
        <v/>
      </c>
      <c r="R72" t="str">
        <f>IF(Output[[#This Row],[Contract Measures]]="","",'2 - Monitoring'!L74)</f>
        <v/>
      </c>
      <c r="S72" t="str">
        <f>IF(Output[[#This Row],[Contract Measures]]="","",'2 - Monitoring'!M74)</f>
        <v/>
      </c>
      <c r="T72" t="str">
        <f>IF(Output[[#This Row],[Contract Measures]]="","",'2 - Monitoring'!N74)</f>
        <v/>
      </c>
      <c r="U72" t="str">
        <f>IF(Output[[#This Row],[Contract Measures]]="","",'2 - Monitoring'!O74)</f>
        <v/>
      </c>
      <c r="V72" t="str">
        <f>IF(Output[[#This Row],[Contract Measures]]="","",'2 - Monitoring'!P74)</f>
        <v/>
      </c>
      <c r="W72" t="str">
        <f>IF(Output[[#This Row],[Contract Measures]]="","",'2 - Monitoring'!Q74)</f>
        <v/>
      </c>
      <c r="X72" t="str">
        <f>IF(Output[[#This Row],[Contract Measures]]="","",'2 - Monitoring'!R74)</f>
        <v/>
      </c>
      <c r="Y72" t="str">
        <f>IF(Output[[#This Row],[Contract Measures]]="","",'2 - Monitoring'!S74)</f>
        <v/>
      </c>
      <c r="Z72" t="str">
        <f>IF(Output[[#This Row],[Contract Measures]]="","",'2 - Monitoring'!T74)</f>
        <v/>
      </c>
      <c r="AA72" t="str">
        <f>IF(Output[[#This Row],[Contract Measures]]="","",'2 - Monitoring'!U74)</f>
        <v/>
      </c>
      <c r="AB72" t="str">
        <f>IF(Output[[#This Row],[Contract Measures]]="","",'2 - Monitoring'!V74)</f>
        <v/>
      </c>
      <c r="AC72" t="str">
        <f>IF(Output[[#This Row],[Contract Measures]]="","",'2 - Monitoring'!W74)</f>
        <v/>
      </c>
      <c r="AD72" t="str">
        <f>IF(Output[[#This Row],[Contract Measures]]="","",'2 - Monitoring'!X74)</f>
        <v/>
      </c>
      <c r="AE72" t="str">
        <f>IF(Output[[#This Row],[Contract Measures]]="","",'2 - Monitoring'!Y74)</f>
        <v/>
      </c>
      <c r="AF72" t="str">
        <f>IF(Output[[#This Row],[Contract Measures]]="","",'2 - Monitoring'!Z74)</f>
        <v/>
      </c>
      <c r="AG72" t="str">
        <f>IF(Output[[#This Row],[Contract Measures]]="","",'2 - Monitoring'!AA74)</f>
        <v/>
      </c>
      <c r="AH72" t="str">
        <f>IF(Output[[#This Row],[Contract Measures]]="","",'2 - Monitoring'!AB74)</f>
        <v/>
      </c>
      <c r="AI72" t="str">
        <f>IF(Output[[#This Row],[Contract Measures]]="","",'2 - Monitoring'!AC74)</f>
        <v/>
      </c>
      <c r="AJ72" t="str">
        <f>IF(Output[[#This Row],[Contract Measures]]="","",'2 - Monitoring'!AD74)</f>
        <v/>
      </c>
      <c r="AK72" t="str">
        <f>IF(Output[[#This Row],[Contract Measures]]="","",'2 - Monitoring'!AE74)</f>
        <v/>
      </c>
      <c r="AL72" t="str">
        <f>IF(Output[[#This Row],[Contract Measures]]="","",'2 - Monitoring'!AF74)</f>
        <v/>
      </c>
      <c r="AM72" t="str">
        <f>IF(Output[[#This Row],[Contract Measures]]="","",'2 - Monitoring'!AG74)</f>
        <v/>
      </c>
      <c r="AN72" t="str">
        <f>IF(Output[[#This Row],[Contract Measures]]="","",'2 - Monitoring'!AH74)</f>
        <v/>
      </c>
      <c r="AO72" t="str">
        <f>IF(Output[[#This Row],[Contract Measures]]="","",'2 - Monitoring'!AI74)</f>
        <v/>
      </c>
      <c r="AP72" t="str">
        <f>IF(Output[[#This Row],[Contract Measures]]="","",'2 - Monitoring'!AJ74)</f>
        <v/>
      </c>
      <c r="AQ72" t="str">
        <f>IF(Output[[#This Row],[Contract Measures]]="","",'2 - Monitoring'!AK74)</f>
        <v/>
      </c>
      <c r="AR72" t="str">
        <f>IF(Output[[#This Row],[Contract Measures]]="","",'2 - Monitoring'!AL74)</f>
        <v/>
      </c>
      <c r="AS72" t="str">
        <f>IF(Output[[#This Row],[Contract Measures]]="","",'2 - Monitoring'!AM74)</f>
        <v/>
      </c>
    </row>
    <row r="73" spans="2:45">
      <c r="B73" t="str">
        <f>IF(Output[[#This Row],[Contract Measures]]="","",contract_name)</f>
        <v/>
      </c>
      <c r="C73" t="str">
        <f>IF(Output[[#This Row],[Contract Measures]]="","",contract_ref)</f>
        <v/>
      </c>
      <c r="D73" t="str">
        <f>IF(Output[[#This Row],[Contract Measures]]="","",contract_supplier)</f>
        <v/>
      </c>
      <c r="E73" t="str">
        <f>IF(Output[[#This Row],[Contract Measures]]="","",contract_value)</f>
        <v/>
      </c>
      <c r="F73" t="str">
        <f>IF(Output[[#This Row],[Contract Measures]]="","",reporting_frequency)</f>
        <v/>
      </c>
      <c r="G73" s="8" t="str">
        <f>IF(Output[[#This Row],[Contract Measures]]="","",reporting_start)</f>
        <v/>
      </c>
      <c r="H73" t="str">
        <f>IF(Output[[#This Row],[Contract Measures]]="","",reporting_type)</f>
        <v/>
      </c>
      <c r="I73" t="str">
        <f>IF('2 - Monitoring'!B75=0,"",'2 - Monitoring'!B75)</f>
        <v/>
      </c>
      <c r="J73" t="str">
        <f>'2 - Monitoring'!D75</f>
        <v/>
      </c>
      <c r="K73" t="str">
        <f>'2 - Monitoring'!E75</f>
        <v/>
      </c>
      <c r="L73" t="str">
        <f>'2 - Monitoring'!F75</f>
        <v/>
      </c>
      <c r="M73" s="19" t="str">
        <f>'2 - Monitoring'!G75</f>
        <v/>
      </c>
      <c r="N73" t="str">
        <f>IF(Output[[#This Row],[Contract Measures]]="","",'2 - Monitoring'!H75)</f>
        <v/>
      </c>
      <c r="O73" t="str">
        <f>IF(Output[[#This Row],[Contract Measures]]="","",'2 - Monitoring'!I75)</f>
        <v/>
      </c>
      <c r="P73" t="str">
        <f>IF(Output[[#This Row],[Contract Measures]]="","",'2 - Monitoring'!J75)</f>
        <v/>
      </c>
      <c r="Q73" t="str">
        <f>IF(Output[[#This Row],[Contract Measures]]="","",'2 - Monitoring'!K75)</f>
        <v/>
      </c>
      <c r="R73" t="str">
        <f>IF(Output[[#This Row],[Contract Measures]]="","",'2 - Monitoring'!L75)</f>
        <v/>
      </c>
      <c r="S73" t="str">
        <f>IF(Output[[#This Row],[Contract Measures]]="","",'2 - Monitoring'!M75)</f>
        <v/>
      </c>
      <c r="T73" t="str">
        <f>IF(Output[[#This Row],[Contract Measures]]="","",'2 - Monitoring'!N75)</f>
        <v/>
      </c>
      <c r="U73" t="str">
        <f>IF(Output[[#This Row],[Contract Measures]]="","",'2 - Monitoring'!O75)</f>
        <v/>
      </c>
      <c r="V73" t="str">
        <f>IF(Output[[#This Row],[Contract Measures]]="","",'2 - Monitoring'!P75)</f>
        <v/>
      </c>
      <c r="W73" t="str">
        <f>IF(Output[[#This Row],[Contract Measures]]="","",'2 - Monitoring'!Q75)</f>
        <v/>
      </c>
      <c r="X73" t="str">
        <f>IF(Output[[#This Row],[Contract Measures]]="","",'2 - Monitoring'!R75)</f>
        <v/>
      </c>
      <c r="Y73" t="str">
        <f>IF(Output[[#This Row],[Contract Measures]]="","",'2 - Monitoring'!S75)</f>
        <v/>
      </c>
      <c r="Z73" t="str">
        <f>IF(Output[[#This Row],[Contract Measures]]="","",'2 - Monitoring'!T75)</f>
        <v/>
      </c>
      <c r="AA73" t="str">
        <f>IF(Output[[#This Row],[Contract Measures]]="","",'2 - Monitoring'!U75)</f>
        <v/>
      </c>
      <c r="AB73" t="str">
        <f>IF(Output[[#This Row],[Contract Measures]]="","",'2 - Monitoring'!V75)</f>
        <v/>
      </c>
      <c r="AC73" t="str">
        <f>IF(Output[[#This Row],[Contract Measures]]="","",'2 - Monitoring'!W75)</f>
        <v/>
      </c>
      <c r="AD73" t="str">
        <f>IF(Output[[#This Row],[Contract Measures]]="","",'2 - Monitoring'!X75)</f>
        <v/>
      </c>
      <c r="AE73" t="str">
        <f>IF(Output[[#This Row],[Contract Measures]]="","",'2 - Monitoring'!Y75)</f>
        <v/>
      </c>
      <c r="AF73" t="str">
        <f>IF(Output[[#This Row],[Contract Measures]]="","",'2 - Monitoring'!Z75)</f>
        <v/>
      </c>
      <c r="AG73" t="str">
        <f>IF(Output[[#This Row],[Contract Measures]]="","",'2 - Monitoring'!AA75)</f>
        <v/>
      </c>
      <c r="AH73" t="str">
        <f>IF(Output[[#This Row],[Contract Measures]]="","",'2 - Monitoring'!AB75)</f>
        <v/>
      </c>
      <c r="AI73" t="str">
        <f>IF(Output[[#This Row],[Contract Measures]]="","",'2 - Monitoring'!AC75)</f>
        <v/>
      </c>
      <c r="AJ73" t="str">
        <f>IF(Output[[#This Row],[Contract Measures]]="","",'2 - Monitoring'!AD75)</f>
        <v/>
      </c>
      <c r="AK73" t="str">
        <f>IF(Output[[#This Row],[Contract Measures]]="","",'2 - Monitoring'!AE75)</f>
        <v/>
      </c>
      <c r="AL73" t="str">
        <f>IF(Output[[#This Row],[Contract Measures]]="","",'2 - Monitoring'!AF75)</f>
        <v/>
      </c>
      <c r="AM73" t="str">
        <f>IF(Output[[#This Row],[Contract Measures]]="","",'2 - Monitoring'!AG75)</f>
        <v/>
      </c>
      <c r="AN73" t="str">
        <f>IF(Output[[#This Row],[Contract Measures]]="","",'2 - Monitoring'!AH75)</f>
        <v/>
      </c>
      <c r="AO73" t="str">
        <f>IF(Output[[#This Row],[Contract Measures]]="","",'2 - Monitoring'!AI75)</f>
        <v/>
      </c>
      <c r="AP73" t="str">
        <f>IF(Output[[#This Row],[Contract Measures]]="","",'2 - Monitoring'!AJ75)</f>
        <v/>
      </c>
      <c r="AQ73" t="str">
        <f>IF(Output[[#This Row],[Contract Measures]]="","",'2 - Monitoring'!AK75)</f>
        <v/>
      </c>
      <c r="AR73" t="str">
        <f>IF(Output[[#This Row],[Contract Measures]]="","",'2 - Monitoring'!AL75)</f>
        <v/>
      </c>
      <c r="AS73" t="str">
        <f>IF(Output[[#This Row],[Contract Measures]]="","",'2 - Monitoring'!AM75)</f>
        <v/>
      </c>
    </row>
    <row r="74" spans="2:45">
      <c r="B74" t="str">
        <f>IF(Output[[#This Row],[Contract Measures]]="","",contract_name)</f>
        <v/>
      </c>
      <c r="C74" t="str">
        <f>IF(Output[[#This Row],[Contract Measures]]="","",contract_ref)</f>
        <v/>
      </c>
      <c r="D74" t="str">
        <f>IF(Output[[#This Row],[Contract Measures]]="","",contract_supplier)</f>
        <v/>
      </c>
      <c r="E74" t="str">
        <f>IF(Output[[#This Row],[Contract Measures]]="","",contract_value)</f>
        <v/>
      </c>
      <c r="F74" t="str">
        <f>IF(Output[[#This Row],[Contract Measures]]="","",reporting_frequency)</f>
        <v/>
      </c>
      <c r="G74" s="8" t="str">
        <f>IF(Output[[#This Row],[Contract Measures]]="","",reporting_start)</f>
        <v/>
      </c>
      <c r="H74" t="str">
        <f>IF(Output[[#This Row],[Contract Measures]]="","",reporting_type)</f>
        <v/>
      </c>
      <c r="I74" t="str">
        <f>IF('2 - Monitoring'!B76=0,"",'2 - Monitoring'!B76)</f>
        <v/>
      </c>
      <c r="J74" t="str">
        <f>'2 - Monitoring'!D76</f>
        <v/>
      </c>
      <c r="K74" t="str">
        <f>'2 - Monitoring'!E76</f>
        <v/>
      </c>
      <c r="L74" t="str">
        <f>'2 - Monitoring'!F76</f>
        <v/>
      </c>
      <c r="M74" s="19" t="str">
        <f>'2 - Monitoring'!G76</f>
        <v/>
      </c>
      <c r="N74" t="str">
        <f>IF(Output[[#This Row],[Contract Measures]]="","",'2 - Monitoring'!H76)</f>
        <v/>
      </c>
      <c r="O74" t="str">
        <f>IF(Output[[#This Row],[Contract Measures]]="","",'2 - Monitoring'!I76)</f>
        <v/>
      </c>
      <c r="P74" t="str">
        <f>IF(Output[[#This Row],[Contract Measures]]="","",'2 - Monitoring'!J76)</f>
        <v/>
      </c>
      <c r="Q74" t="str">
        <f>IF(Output[[#This Row],[Contract Measures]]="","",'2 - Monitoring'!K76)</f>
        <v/>
      </c>
      <c r="R74" t="str">
        <f>IF(Output[[#This Row],[Contract Measures]]="","",'2 - Monitoring'!L76)</f>
        <v/>
      </c>
      <c r="S74" t="str">
        <f>IF(Output[[#This Row],[Contract Measures]]="","",'2 - Monitoring'!M76)</f>
        <v/>
      </c>
      <c r="T74" t="str">
        <f>IF(Output[[#This Row],[Contract Measures]]="","",'2 - Monitoring'!N76)</f>
        <v/>
      </c>
      <c r="U74" t="str">
        <f>IF(Output[[#This Row],[Contract Measures]]="","",'2 - Monitoring'!O76)</f>
        <v/>
      </c>
      <c r="V74" t="str">
        <f>IF(Output[[#This Row],[Contract Measures]]="","",'2 - Monitoring'!P76)</f>
        <v/>
      </c>
      <c r="W74" t="str">
        <f>IF(Output[[#This Row],[Contract Measures]]="","",'2 - Monitoring'!Q76)</f>
        <v/>
      </c>
      <c r="X74" t="str">
        <f>IF(Output[[#This Row],[Contract Measures]]="","",'2 - Monitoring'!R76)</f>
        <v/>
      </c>
      <c r="Y74" t="str">
        <f>IF(Output[[#This Row],[Contract Measures]]="","",'2 - Monitoring'!S76)</f>
        <v/>
      </c>
      <c r="Z74" t="str">
        <f>IF(Output[[#This Row],[Contract Measures]]="","",'2 - Monitoring'!T76)</f>
        <v/>
      </c>
      <c r="AA74" t="str">
        <f>IF(Output[[#This Row],[Contract Measures]]="","",'2 - Monitoring'!U76)</f>
        <v/>
      </c>
      <c r="AB74" t="str">
        <f>IF(Output[[#This Row],[Contract Measures]]="","",'2 - Monitoring'!V76)</f>
        <v/>
      </c>
      <c r="AC74" t="str">
        <f>IF(Output[[#This Row],[Contract Measures]]="","",'2 - Monitoring'!W76)</f>
        <v/>
      </c>
      <c r="AD74" t="str">
        <f>IF(Output[[#This Row],[Contract Measures]]="","",'2 - Monitoring'!X76)</f>
        <v/>
      </c>
      <c r="AE74" t="str">
        <f>IF(Output[[#This Row],[Contract Measures]]="","",'2 - Monitoring'!Y76)</f>
        <v/>
      </c>
      <c r="AF74" t="str">
        <f>IF(Output[[#This Row],[Contract Measures]]="","",'2 - Monitoring'!Z76)</f>
        <v/>
      </c>
      <c r="AG74" t="str">
        <f>IF(Output[[#This Row],[Contract Measures]]="","",'2 - Monitoring'!AA76)</f>
        <v/>
      </c>
      <c r="AH74" t="str">
        <f>IF(Output[[#This Row],[Contract Measures]]="","",'2 - Monitoring'!AB76)</f>
        <v/>
      </c>
      <c r="AI74" t="str">
        <f>IF(Output[[#This Row],[Contract Measures]]="","",'2 - Monitoring'!AC76)</f>
        <v/>
      </c>
      <c r="AJ74" t="str">
        <f>IF(Output[[#This Row],[Contract Measures]]="","",'2 - Monitoring'!AD76)</f>
        <v/>
      </c>
      <c r="AK74" t="str">
        <f>IF(Output[[#This Row],[Contract Measures]]="","",'2 - Monitoring'!AE76)</f>
        <v/>
      </c>
      <c r="AL74" t="str">
        <f>IF(Output[[#This Row],[Contract Measures]]="","",'2 - Monitoring'!AF76)</f>
        <v/>
      </c>
      <c r="AM74" t="str">
        <f>IF(Output[[#This Row],[Contract Measures]]="","",'2 - Monitoring'!AG76)</f>
        <v/>
      </c>
      <c r="AN74" t="str">
        <f>IF(Output[[#This Row],[Contract Measures]]="","",'2 - Monitoring'!AH76)</f>
        <v/>
      </c>
      <c r="AO74" t="str">
        <f>IF(Output[[#This Row],[Contract Measures]]="","",'2 - Monitoring'!AI76)</f>
        <v/>
      </c>
      <c r="AP74" t="str">
        <f>IF(Output[[#This Row],[Contract Measures]]="","",'2 - Monitoring'!AJ76)</f>
        <v/>
      </c>
      <c r="AQ74" t="str">
        <f>IF(Output[[#This Row],[Contract Measures]]="","",'2 - Monitoring'!AK76)</f>
        <v/>
      </c>
      <c r="AR74" t="str">
        <f>IF(Output[[#This Row],[Contract Measures]]="","",'2 - Monitoring'!AL76)</f>
        <v/>
      </c>
      <c r="AS74" t="str">
        <f>IF(Output[[#This Row],[Contract Measures]]="","",'2 - Monitoring'!AM76)</f>
        <v/>
      </c>
    </row>
    <row r="75" spans="2:45">
      <c r="B75" t="str">
        <f>IF(Output[[#This Row],[Contract Measures]]="","",contract_name)</f>
        <v/>
      </c>
      <c r="C75" t="str">
        <f>IF(Output[[#This Row],[Contract Measures]]="","",contract_ref)</f>
        <v/>
      </c>
      <c r="D75" t="str">
        <f>IF(Output[[#This Row],[Contract Measures]]="","",contract_supplier)</f>
        <v/>
      </c>
      <c r="E75" t="str">
        <f>IF(Output[[#This Row],[Contract Measures]]="","",contract_value)</f>
        <v/>
      </c>
      <c r="F75" t="str">
        <f>IF(Output[[#This Row],[Contract Measures]]="","",reporting_frequency)</f>
        <v/>
      </c>
      <c r="G75" s="8" t="str">
        <f>IF(Output[[#This Row],[Contract Measures]]="","",reporting_start)</f>
        <v/>
      </c>
      <c r="H75" t="str">
        <f>IF(Output[[#This Row],[Contract Measures]]="","",reporting_type)</f>
        <v/>
      </c>
      <c r="I75" t="str">
        <f>IF('2 - Monitoring'!B77=0,"",'2 - Monitoring'!B77)</f>
        <v/>
      </c>
      <c r="J75" t="str">
        <f>'2 - Monitoring'!D77</f>
        <v/>
      </c>
      <c r="K75" t="str">
        <f>'2 - Monitoring'!E77</f>
        <v/>
      </c>
      <c r="L75" t="str">
        <f>'2 - Monitoring'!F77</f>
        <v/>
      </c>
      <c r="M75" s="19" t="str">
        <f>'2 - Monitoring'!G77</f>
        <v/>
      </c>
      <c r="N75" t="str">
        <f>IF(Output[[#This Row],[Contract Measures]]="","",'2 - Monitoring'!H77)</f>
        <v/>
      </c>
      <c r="O75" t="str">
        <f>IF(Output[[#This Row],[Contract Measures]]="","",'2 - Monitoring'!I77)</f>
        <v/>
      </c>
      <c r="P75" t="str">
        <f>IF(Output[[#This Row],[Contract Measures]]="","",'2 - Monitoring'!J77)</f>
        <v/>
      </c>
      <c r="Q75" t="str">
        <f>IF(Output[[#This Row],[Contract Measures]]="","",'2 - Monitoring'!K77)</f>
        <v/>
      </c>
      <c r="R75" t="str">
        <f>IF(Output[[#This Row],[Contract Measures]]="","",'2 - Monitoring'!L77)</f>
        <v/>
      </c>
      <c r="S75" t="str">
        <f>IF(Output[[#This Row],[Contract Measures]]="","",'2 - Monitoring'!M77)</f>
        <v/>
      </c>
      <c r="T75" t="str">
        <f>IF(Output[[#This Row],[Contract Measures]]="","",'2 - Monitoring'!N77)</f>
        <v/>
      </c>
      <c r="U75" t="str">
        <f>IF(Output[[#This Row],[Contract Measures]]="","",'2 - Monitoring'!O77)</f>
        <v/>
      </c>
      <c r="V75" t="str">
        <f>IF(Output[[#This Row],[Contract Measures]]="","",'2 - Monitoring'!P77)</f>
        <v/>
      </c>
      <c r="W75" t="str">
        <f>IF(Output[[#This Row],[Contract Measures]]="","",'2 - Monitoring'!Q77)</f>
        <v/>
      </c>
      <c r="X75" t="str">
        <f>IF(Output[[#This Row],[Contract Measures]]="","",'2 - Monitoring'!R77)</f>
        <v/>
      </c>
      <c r="Y75" t="str">
        <f>IF(Output[[#This Row],[Contract Measures]]="","",'2 - Monitoring'!S77)</f>
        <v/>
      </c>
      <c r="Z75" t="str">
        <f>IF(Output[[#This Row],[Contract Measures]]="","",'2 - Monitoring'!T77)</f>
        <v/>
      </c>
      <c r="AA75" t="str">
        <f>IF(Output[[#This Row],[Contract Measures]]="","",'2 - Monitoring'!U77)</f>
        <v/>
      </c>
      <c r="AB75" t="str">
        <f>IF(Output[[#This Row],[Contract Measures]]="","",'2 - Monitoring'!V77)</f>
        <v/>
      </c>
      <c r="AC75" t="str">
        <f>IF(Output[[#This Row],[Contract Measures]]="","",'2 - Monitoring'!W77)</f>
        <v/>
      </c>
      <c r="AD75" t="str">
        <f>IF(Output[[#This Row],[Contract Measures]]="","",'2 - Monitoring'!X77)</f>
        <v/>
      </c>
      <c r="AE75" t="str">
        <f>IF(Output[[#This Row],[Contract Measures]]="","",'2 - Monitoring'!Y77)</f>
        <v/>
      </c>
      <c r="AF75" t="str">
        <f>IF(Output[[#This Row],[Contract Measures]]="","",'2 - Monitoring'!Z77)</f>
        <v/>
      </c>
      <c r="AG75" t="str">
        <f>IF(Output[[#This Row],[Contract Measures]]="","",'2 - Monitoring'!AA77)</f>
        <v/>
      </c>
      <c r="AH75" t="str">
        <f>IF(Output[[#This Row],[Contract Measures]]="","",'2 - Monitoring'!AB77)</f>
        <v/>
      </c>
      <c r="AI75" t="str">
        <f>IF(Output[[#This Row],[Contract Measures]]="","",'2 - Monitoring'!AC77)</f>
        <v/>
      </c>
      <c r="AJ75" t="str">
        <f>IF(Output[[#This Row],[Contract Measures]]="","",'2 - Monitoring'!AD77)</f>
        <v/>
      </c>
      <c r="AK75" t="str">
        <f>IF(Output[[#This Row],[Contract Measures]]="","",'2 - Monitoring'!AE77)</f>
        <v/>
      </c>
      <c r="AL75" t="str">
        <f>IF(Output[[#This Row],[Contract Measures]]="","",'2 - Monitoring'!AF77)</f>
        <v/>
      </c>
      <c r="AM75" t="str">
        <f>IF(Output[[#This Row],[Contract Measures]]="","",'2 - Monitoring'!AG77)</f>
        <v/>
      </c>
      <c r="AN75" t="str">
        <f>IF(Output[[#This Row],[Contract Measures]]="","",'2 - Monitoring'!AH77)</f>
        <v/>
      </c>
      <c r="AO75" t="str">
        <f>IF(Output[[#This Row],[Contract Measures]]="","",'2 - Monitoring'!AI77)</f>
        <v/>
      </c>
      <c r="AP75" t="str">
        <f>IF(Output[[#This Row],[Contract Measures]]="","",'2 - Monitoring'!AJ77)</f>
        <v/>
      </c>
      <c r="AQ75" t="str">
        <f>IF(Output[[#This Row],[Contract Measures]]="","",'2 - Monitoring'!AK77)</f>
        <v/>
      </c>
      <c r="AR75" t="str">
        <f>IF(Output[[#This Row],[Contract Measures]]="","",'2 - Monitoring'!AL77)</f>
        <v/>
      </c>
      <c r="AS75" t="str">
        <f>IF(Output[[#This Row],[Contract Measures]]="","",'2 - Monitoring'!AM77)</f>
        <v/>
      </c>
    </row>
    <row r="76" spans="2:45">
      <c r="B76" t="str">
        <f>IF(Output[[#This Row],[Contract Measures]]="","",contract_name)</f>
        <v/>
      </c>
      <c r="C76" t="str">
        <f>IF(Output[[#This Row],[Contract Measures]]="","",contract_ref)</f>
        <v/>
      </c>
      <c r="D76" t="str">
        <f>IF(Output[[#This Row],[Contract Measures]]="","",contract_supplier)</f>
        <v/>
      </c>
      <c r="E76" t="str">
        <f>IF(Output[[#This Row],[Contract Measures]]="","",contract_value)</f>
        <v/>
      </c>
      <c r="F76" t="str">
        <f>IF(Output[[#This Row],[Contract Measures]]="","",reporting_frequency)</f>
        <v/>
      </c>
      <c r="G76" s="8" t="str">
        <f>IF(Output[[#This Row],[Contract Measures]]="","",reporting_start)</f>
        <v/>
      </c>
      <c r="H76" t="str">
        <f>IF(Output[[#This Row],[Contract Measures]]="","",reporting_type)</f>
        <v/>
      </c>
      <c r="I76" t="str">
        <f>IF('2 - Monitoring'!B78=0,"",'2 - Monitoring'!B78)</f>
        <v/>
      </c>
      <c r="J76" t="str">
        <f>'2 - Monitoring'!D78</f>
        <v/>
      </c>
      <c r="K76" t="str">
        <f>'2 - Monitoring'!E78</f>
        <v/>
      </c>
      <c r="L76" t="str">
        <f>'2 - Monitoring'!F78</f>
        <v/>
      </c>
      <c r="M76" s="19" t="str">
        <f>'2 - Monitoring'!G78</f>
        <v/>
      </c>
      <c r="N76" t="str">
        <f>IF(Output[[#This Row],[Contract Measures]]="","",'2 - Monitoring'!H78)</f>
        <v/>
      </c>
      <c r="O76" t="str">
        <f>IF(Output[[#This Row],[Contract Measures]]="","",'2 - Monitoring'!I78)</f>
        <v/>
      </c>
      <c r="P76" t="str">
        <f>IF(Output[[#This Row],[Contract Measures]]="","",'2 - Monitoring'!J78)</f>
        <v/>
      </c>
      <c r="Q76" t="str">
        <f>IF(Output[[#This Row],[Contract Measures]]="","",'2 - Monitoring'!K78)</f>
        <v/>
      </c>
      <c r="R76" t="str">
        <f>IF(Output[[#This Row],[Contract Measures]]="","",'2 - Monitoring'!L78)</f>
        <v/>
      </c>
      <c r="S76" t="str">
        <f>IF(Output[[#This Row],[Contract Measures]]="","",'2 - Monitoring'!M78)</f>
        <v/>
      </c>
      <c r="T76" t="str">
        <f>IF(Output[[#This Row],[Contract Measures]]="","",'2 - Monitoring'!N78)</f>
        <v/>
      </c>
      <c r="U76" t="str">
        <f>IF(Output[[#This Row],[Contract Measures]]="","",'2 - Monitoring'!O78)</f>
        <v/>
      </c>
      <c r="V76" t="str">
        <f>IF(Output[[#This Row],[Contract Measures]]="","",'2 - Monitoring'!P78)</f>
        <v/>
      </c>
      <c r="W76" t="str">
        <f>IF(Output[[#This Row],[Contract Measures]]="","",'2 - Monitoring'!Q78)</f>
        <v/>
      </c>
      <c r="X76" t="str">
        <f>IF(Output[[#This Row],[Contract Measures]]="","",'2 - Monitoring'!R78)</f>
        <v/>
      </c>
      <c r="Y76" t="str">
        <f>IF(Output[[#This Row],[Contract Measures]]="","",'2 - Monitoring'!S78)</f>
        <v/>
      </c>
      <c r="Z76" t="str">
        <f>IF(Output[[#This Row],[Contract Measures]]="","",'2 - Monitoring'!T78)</f>
        <v/>
      </c>
      <c r="AA76" t="str">
        <f>IF(Output[[#This Row],[Contract Measures]]="","",'2 - Monitoring'!U78)</f>
        <v/>
      </c>
      <c r="AB76" t="str">
        <f>IF(Output[[#This Row],[Contract Measures]]="","",'2 - Monitoring'!V78)</f>
        <v/>
      </c>
      <c r="AC76" t="str">
        <f>IF(Output[[#This Row],[Contract Measures]]="","",'2 - Monitoring'!W78)</f>
        <v/>
      </c>
      <c r="AD76" t="str">
        <f>IF(Output[[#This Row],[Contract Measures]]="","",'2 - Monitoring'!X78)</f>
        <v/>
      </c>
      <c r="AE76" t="str">
        <f>IF(Output[[#This Row],[Contract Measures]]="","",'2 - Monitoring'!Y78)</f>
        <v/>
      </c>
      <c r="AF76" t="str">
        <f>IF(Output[[#This Row],[Contract Measures]]="","",'2 - Monitoring'!Z78)</f>
        <v/>
      </c>
      <c r="AG76" t="str">
        <f>IF(Output[[#This Row],[Contract Measures]]="","",'2 - Monitoring'!AA78)</f>
        <v/>
      </c>
      <c r="AH76" t="str">
        <f>IF(Output[[#This Row],[Contract Measures]]="","",'2 - Monitoring'!AB78)</f>
        <v/>
      </c>
      <c r="AI76" t="str">
        <f>IF(Output[[#This Row],[Contract Measures]]="","",'2 - Monitoring'!AC78)</f>
        <v/>
      </c>
      <c r="AJ76" t="str">
        <f>IF(Output[[#This Row],[Contract Measures]]="","",'2 - Monitoring'!AD78)</f>
        <v/>
      </c>
      <c r="AK76" t="str">
        <f>IF(Output[[#This Row],[Contract Measures]]="","",'2 - Monitoring'!AE78)</f>
        <v/>
      </c>
      <c r="AL76" t="str">
        <f>IF(Output[[#This Row],[Contract Measures]]="","",'2 - Monitoring'!AF78)</f>
        <v/>
      </c>
      <c r="AM76" t="str">
        <f>IF(Output[[#This Row],[Contract Measures]]="","",'2 - Monitoring'!AG78)</f>
        <v/>
      </c>
      <c r="AN76" t="str">
        <f>IF(Output[[#This Row],[Contract Measures]]="","",'2 - Monitoring'!AH78)</f>
        <v/>
      </c>
      <c r="AO76" t="str">
        <f>IF(Output[[#This Row],[Contract Measures]]="","",'2 - Monitoring'!AI78)</f>
        <v/>
      </c>
      <c r="AP76" t="str">
        <f>IF(Output[[#This Row],[Contract Measures]]="","",'2 - Monitoring'!AJ78)</f>
        <v/>
      </c>
      <c r="AQ76" t="str">
        <f>IF(Output[[#This Row],[Contract Measures]]="","",'2 - Monitoring'!AK78)</f>
        <v/>
      </c>
      <c r="AR76" t="str">
        <f>IF(Output[[#This Row],[Contract Measures]]="","",'2 - Monitoring'!AL78)</f>
        <v/>
      </c>
      <c r="AS76" t="str">
        <f>IF(Output[[#This Row],[Contract Measures]]="","",'2 - Monitoring'!AM78)</f>
        <v/>
      </c>
    </row>
    <row r="77" spans="2:45">
      <c r="B77" t="str">
        <f>IF(Output[[#This Row],[Contract Measures]]="","",contract_name)</f>
        <v/>
      </c>
      <c r="C77" t="str">
        <f>IF(Output[[#This Row],[Contract Measures]]="","",contract_ref)</f>
        <v/>
      </c>
      <c r="D77" t="str">
        <f>IF(Output[[#This Row],[Contract Measures]]="","",contract_supplier)</f>
        <v/>
      </c>
      <c r="E77" t="str">
        <f>IF(Output[[#This Row],[Contract Measures]]="","",contract_value)</f>
        <v/>
      </c>
      <c r="F77" t="str">
        <f>IF(Output[[#This Row],[Contract Measures]]="","",reporting_frequency)</f>
        <v/>
      </c>
      <c r="G77" s="8" t="str">
        <f>IF(Output[[#This Row],[Contract Measures]]="","",reporting_start)</f>
        <v/>
      </c>
      <c r="H77" t="str">
        <f>IF(Output[[#This Row],[Contract Measures]]="","",reporting_type)</f>
        <v/>
      </c>
      <c r="I77" t="str">
        <f>IF('2 - Monitoring'!B79=0,"",'2 - Monitoring'!B79)</f>
        <v/>
      </c>
      <c r="J77" t="str">
        <f>'2 - Monitoring'!D79</f>
        <v/>
      </c>
      <c r="K77" t="str">
        <f>'2 - Monitoring'!E79</f>
        <v/>
      </c>
      <c r="L77" t="str">
        <f>'2 - Monitoring'!F79</f>
        <v/>
      </c>
      <c r="M77" s="19" t="str">
        <f>'2 - Monitoring'!G79</f>
        <v/>
      </c>
      <c r="N77" t="str">
        <f>IF(Output[[#This Row],[Contract Measures]]="","",'2 - Monitoring'!H79)</f>
        <v/>
      </c>
      <c r="O77" t="str">
        <f>IF(Output[[#This Row],[Contract Measures]]="","",'2 - Monitoring'!I79)</f>
        <v/>
      </c>
      <c r="P77" t="str">
        <f>IF(Output[[#This Row],[Contract Measures]]="","",'2 - Monitoring'!J79)</f>
        <v/>
      </c>
      <c r="Q77" t="str">
        <f>IF(Output[[#This Row],[Contract Measures]]="","",'2 - Monitoring'!K79)</f>
        <v/>
      </c>
      <c r="R77" t="str">
        <f>IF(Output[[#This Row],[Contract Measures]]="","",'2 - Monitoring'!L79)</f>
        <v/>
      </c>
      <c r="S77" t="str">
        <f>IF(Output[[#This Row],[Contract Measures]]="","",'2 - Monitoring'!M79)</f>
        <v/>
      </c>
      <c r="T77" t="str">
        <f>IF(Output[[#This Row],[Contract Measures]]="","",'2 - Monitoring'!N79)</f>
        <v/>
      </c>
      <c r="U77" t="str">
        <f>IF(Output[[#This Row],[Contract Measures]]="","",'2 - Monitoring'!O79)</f>
        <v/>
      </c>
      <c r="V77" t="str">
        <f>IF(Output[[#This Row],[Contract Measures]]="","",'2 - Monitoring'!P79)</f>
        <v/>
      </c>
      <c r="W77" t="str">
        <f>IF(Output[[#This Row],[Contract Measures]]="","",'2 - Monitoring'!Q79)</f>
        <v/>
      </c>
      <c r="X77" t="str">
        <f>IF(Output[[#This Row],[Contract Measures]]="","",'2 - Monitoring'!R79)</f>
        <v/>
      </c>
      <c r="Y77" t="str">
        <f>IF(Output[[#This Row],[Contract Measures]]="","",'2 - Monitoring'!S79)</f>
        <v/>
      </c>
      <c r="Z77" t="str">
        <f>IF(Output[[#This Row],[Contract Measures]]="","",'2 - Monitoring'!T79)</f>
        <v/>
      </c>
      <c r="AA77" t="str">
        <f>IF(Output[[#This Row],[Contract Measures]]="","",'2 - Monitoring'!U79)</f>
        <v/>
      </c>
      <c r="AB77" t="str">
        <f>IF(Output[[#This Row],[Contract Measures]]="","",'2 - Monitoring'!V79)</f>
        <v/>
      </c>
      <c r="AC77" t="str">
        <f>IF(Output[[#This Row],[Contract Measures]]="","",'2 - Monitoring'!W79)</f>
        <v/>
      </c>
      <c r="AD77" t="str">
        <f>IF(Output[[#This Row],[Contract Measures]]="","",'2 - Monitoring'!X79)</f>
        <v/>
      </c>
      <c r="AE77" t="str">
        <f>IF(Output[[#This Row],[Contract Measures]]="","",'2 - Monitoring'!Y79)</f>
        <v/>
      </c>
      <c r="AF77" t="str">
        <f>IF(Output[[#This Row],[Contract Measures]]="","",'2 - Monitoring'!Z79)</f>
        <v/>
      </c>
      <c r="AG77" t="str">
        <f>IF(Output[[#This Row],[Contract Measures]]="","",'2 - Monitoring'!AA79)</f>
        <v/>
      </c>
      <c r="AH77" t="str">
        <f>IF(Output[[#This Row],[Contract Measures]]="","",'2 - Monitoring'!AB79)</f>
        <v/>
      </c>
      <c r="AI77" t="str">
        <f>IF(Output[[#This Row],[Contract Measures]]="","",'2 - Monitoring'!AC79)</f>
        <v/>
      </c>
      <c r="AJ77" t="str">
        <f>IF(Output[[#This Row],[Contract Measures]]="","",'2 - Monitoring'!AD79)</f>
        <v/>
      </c>
      <c r="AK77" t="str">
        <f>IF(Output[[#This Row],[Contract Measures]]="","",'2 - Monitoring'!AE79)</f>
        <v/>
      </c>
      <c r="AL77" t="str">
        <f>IF(Output[[#This Row],[Contract Measures]]="","",'2 - Monitoring'!AF79)</f>
        <v/>
      </c>
      <c r="AM77" t="str">
        <f>IF(Output[[#This Row],[Contract Measures]]="","",'2 - Monitoring'!AG79)</f>
        <v/>
      </c>
      <c r="AN77" t="str">
        <f>IF(Output[[#This Row],[Contract Measures]]="","",'2 - Monitoring'!AH79)</f>
        <v/>
      </c>
      <c r="AO77" t="str">
        <f>IF(Output[[#This Row],[Contract Measures]]="","",'2 - Monitoring'!AI79)</f>
        <v/>
      </c>
      <c r="AP77" t="str">
        <f>IF(Output[[#This Row],[Contract Measures]]="","",'2 - Monitoring'!AJ79)</f>
        <v/>
      </c>
      <c r="AQ77" t="str">
        <f>IF(Output[[#This Row],[Contract Measures]]="","",'2 - Monitoring'!AK79)</f>
        <v/>
      </c>
      <c r="AR77" t="str">
        <f>IF(Output[[#This Row],[Contract Measures]]="","",'2 - Monitoring'!AL79)</f>
        <v/>
      </c>
      <c r="AS77" t="str">
        <f>IF(Output[[#This Row],[Contract Measures]]="","",'2 - Monitoring'!AM79)</f>
        <v/>
      </c>
    </row>
    <row r="78" spans="2:45">
      <c r="B78" t="str">
        <f>IF(Output[[#This Row],[Contract Measures]]="","",contract_name)</f>
        <v/>
      </c>
      <c r="C78" t="str">
        <f>IF(Output[[#This Row],[Contract Measures]]="","",contract_ref)</f>
        <v/>
      </c>
      <c r="D78" t="str">
        <f>IF(Output[[#This Row],[Contract Measures]]="","",contract_supplier)</f>
        <v/>
      </c>
      <c r="E78" t="str">
        <f>IF(Output[[#This Row],[Contract Measures]]="","",contract_value)</f>
        <v/>
      </c>
      <c r="F78" t="str">
        <f>IF(Output[[#This Row],[Contract Measures]]="","",reporting_frequency)</f>
        <v/>
      </c>
      <c r="G78" s="8" t="str">
        <f>IF(Output[[#This Row],[Contract Measures]]="","",reporting_start)</f>
        <v/>
      </c>
      <c r="H78" t="str">
        <f>IF(Output[[#This Row],[Contract Measures]]="","",reporting_type)</f>
        <v/>
      </c>
      <c r="I78" t="str">
        <f>IF('2 - Monitoring'!B80=0,"",'2 - Monitoring'!B80)</f>
        <v/>
      </c>
      <c r="J78" t="str">
        <f>'2 - Monitoring'!D80</f>
        <v/>
      </c>
      <c r="K78" t="str">
        <f>'2 - Monitoring'!E80</f>
        <v/>
      </c>
      <c r="L78" t="str">
        <f>'2 - Monitoring'!F80</f>
        <v/>
      </c>
      <c r="M78" s="19" t="str">
        <f>'2 - Monitoring'!G80</f>
        <v/>
      </c>
      <c r="N78" t="str">
        <f>IF(Output[[#This Row],[Contract Measures]]="","",'2 - Monitoring'!H80)</f>
        <v/>
      </c>
      <c r="O78" t="str">
        <f>IF(Output[[#This Row],[Contract Measures]]="","",'2 - Monitoring'!I80)</f>
        <v/>
      </c>
      <c r="P78" t="str">
        <f>IF(Output[[#This Row],[Contract Measures]]="","",'2 - Monitoring'!J80)</f>
        <v/>
      </c>
      <c r="Q78" t="str">
        <f>IF(Output[[#This Row],[Contract Measures]]="","",'2 - Monitoring'!K80)</f>
        <v/>
      </c>
      <c r="R78" t="str">
        <f>IF(Output[[#This Row],[Contract Measures]]="","",'2 - Monitoring'!L80)</f>
        <v/>
      </c>
      <c r="S78" t="str">
        <f>IF(Output[[#This Row],[Contract Measures]]="","",'2 - Monitoring'!M80)</f>
        <v/>
      </c>
      <c r="T78" t="str">
        <f>IF(Output[[#This Row],[Contract Measures]]="","",'2 - Monitoring'!N80)</f>
        <v/>
      </c>
      <c r="U78" t="str">
        <f>IF(Output[[#This Row],[Contract Measures]]="","",'2 - Monitoring'!O80)</f>
        <v/>
      </c>
      <c r="V78" t="str">
        <f>IF(Output[[#This Row],[Contract Measures]]="","",'2 - Monitoring'!P80)</f>
        <v/>
      </c>
      <c r="W78" t="str">
        <f>IF(Output[[#This Row],[Contract Measures]]="","",'2 - Monitoring'!Q80)</f>
        <v/>
      </c>
      <c r="X78" t="str">
        <f>IF(Output[[#This Row],[Contract Measures]]="","",'2 - Monitoring'!R80)</f>
        <v/>
      </c>
      <c r="Y78" t="str">
        <f>IF(Output[[#This Row],[Contract Measures]]="","",'2 - Monitoring'!S80)</f>
        <v/>
      </c>
      <c r="Z78" t="str">
        <f>IF(Output[[#This Row],[Contract Measures]]="","",'2 - Monitoring'!T80)</f>
        <v/>
      </c>
      <c r="AA78" t="str">
        <f>IF(Output[[#This Row],[Contract Measures]]="","",'2 - Monitoring'!U80)</f>
        <v/>
      </c>
      <c r="AB78" t="str">
        <f>IF(Output[[#This Row],[Contract Measures]]="","",'2 - Monitoring'!V80)</f>
        <v/>
      </c>
      <c r="AC78" t="str">
        <f>IF(Output[[#This Row],[Contract Measures]]="","",'2 - Monitoring'!W80)</f>
        <v/>
      </c>
      <c r="AD78" t="str">
        <f>IF(Output[[#This Row],[Contract Measures]]="","",'2 - Monitoring'!X80)</f>
        <v/>
      </c>
      <c r="AE78" t="str">
        <f>IF(Output[[#This Row],[Contract Measures]]="","",'2 - Monitoring'!Y80)</f>
        <v/>
      </c>
      <c r="AF78" t="str">
        <f>IF(Output[[#This Row],[Contract Measures]]="","",'2 - Monitoring'!Z80)</f>
        <v/>
      </c>
      <c r="AG78" t="str">
        <f>IF(Output[[#This Row],[Contract Measures]]="","",'2 - Monitoring'!AA80)</f>
        <v/>
      </c>
      <c r="AH78" t="str">
        <f>IF(Output[[#This Row],[Contract Measures]]="","",'2 - Monitoring'!AB80)</f>
        <v/>
      </c>
      <c r="AI78" t="str">
        <f>IF(Output[[#This Row],[Contract Measures]]="","",'2 - Monitoring'!AC80)</f>
        <v/>
      </c>
      <c r="AJ78" t="str">
        <f>IF(Output[[#This Row],[Contract Measures]]="","",'2 - Monitoring'!AD80)</f>
        <v/>
      </c>
      <c r="AK78" t="str">
        <f>IF(Output[[#This Row],[Contract Measures]]="","",'2 - Monitoring'!AE80)</f>
        <v/>
      </c>
      <c r="AL78" t="str">
        <f>IF(Output[[#This Row],[Contract Measures]]="","",'2 - Monitoring'!AF80)</f>
        <v/>
      </c>
      <c r="AM78" t="str">
        <f>IF(Output[[#This Row],[Contract Measures]]="","",'2 - Monitoring'!AG80)</f>
        <v/>
      </c>
      <c r="AN78" t="str">
        <f>IF(Output[[#This Row],[Contract Measures]]="","",'2 - Monitoring'!AH80)</f>
        <v/>
      </c>
      <c r="AO78" t="str">
        <f>IF(Output[[#This Row],[Contract Measures]]="","",'2 - Monitoring'!AI80)</f>
        <v/>
      </c>
      <c r="AP78" t="str">
        <f>IF(Output[[#This Row],[Contract Measures]]="","",'2 - Monitoring'!AJ80)</f>
        <v/>
      </c>
      <c r="AQ78" t="str">
        <f>IF(Output[[#This Row],[Contract Measures]]="","",'2 - Monitoring'!AK80)</f>
        <v/>
      </c>
      <c r="AR78" t="str">
        <f>IF(Output[[#This Row],[Contract Measures]]="","",'2 - Monitoring'!AL80)</f>
        <v/>
      </c>
      <c r="AS78" t="str">
        <f>IF(Output[[#This Row],[Contract Measures]]="","",'2 - Monitoring'!AM80)</f>
        <v/>
      </c>
    </row>
    <row r="79" spans="2:45">
      <c r="B79" t="str">
        <f>IF(Output[[#This Row],[Contract Measures]]="","",contract_name)</f>
        <v/>
      </c>
      <c r="C79" t="str">
        <f>IF(Output[[#This Row],[Contract Measures]]="","",contract_ref)</f>
        <v/>
      </c>
      <c r="D79" t="str">
        <f>IF(Output[[#This Row],[Contract Measures]]="","",contract_supplier)</f>
        <v/>
      </c>
      <c r="E79" t="str">
        <f>IF(Output[[#This Row],[Contract Measures]]="","",contract_value)</f>
        <v/>
      </c>
      <c r="F79" t="str">
        <f>IF(Output[[#This Row],[Contract Measures]]="","",reporting_frequency)</f>
        <v/>
      </c>
      <c r="G79" s="8" t="str">
        <f>IF(Output[[#This Row],[Contract Measures]]="","",reporting_start)</f>
        <v/>
      </c>
      <c r="H79" t="str">
        <f>IF(Output[[#This Row],[Contract Measures]]="","",reporting_type)</f>
        <v/>
      </c>
      <c r="I79" t="str">
        <f>IF('2 - Monitoring'!B81=0,"",'2 - Monitoring'!B81)</f>
        <v/>
      </c>
      <c r="J79" t="str">
        <f>'2 - Monitoring'!D81</f>
        <v/>
      </c>
      <c r="K79" t="str">
        <f>'2 - Monitoring'!E81</f>
        <v/>
      </c>
      <c r="L79" t="str">
        <f>'2 - Monitoring'!F81</f>
        <v/>
      </c>
      <c r="M79" s="19" t="str">
        <f>'2 - Monitoring'!G81</f>
        <v/>
      </c>
      <c r="N79" t="str">
        <f>IF(Output[[#This Row],[Contract Measures]]="","",'2 - Monitoring'!H81)</f>
        <v/>
      </c>
      <c r="O79" t="str">
        <f>IF(Output[[#This Row],[Contract Measures]]="","",'2 - Monitoring'!I81)</f>
        <v/>
      </c>
      <c r="P79" t="str">
        <f>IF(Output[[#This Row],[Contract Measures]]="","",'2 - Monitoring'!J81)</f>
        <v/>
      </c>
      <c r="Q79" t="str">
        <f>IF(Output[[#This Row],[Contract Measures]]="","",'2 - Monitoring'!K81)</f>
        <v/>
      </c>
      <c r="R79" t="str">
        <f>IF(Output[[#This Row],[Contract Measures]]="","",'2 - Monitoring'!L81)</f>
        <v/>
      </c>
      <c r="S79" t="str">
        <f>IF(Output[[#This Row],[Contract Measures]]="","",'2 - Monitoring'!M81)</f>
        <v/>
      </c>
      <c r="T79" t="str">
        <f>IF(Output[[#This Row],[Contract Measures]]="","",'2 - Monitoring'!N81)</f>
        <v/>
      </c>
      <c r="U79" t="str">
        <f>IF(Output[[#This Row],[Contract Measures]]="","",'2 - Monitoring'!O81)</f>
        <v/>
      </c>
      <c r="V79" t="str">
        <f>IF(Output[[#This Row],[Contract Measures]]="","",'2 - Monitoring'!P81)</f>
        <v/>
      </c>
      <c r="W79" t="str">
        <f>IF(Output[[#This Row],[Contract Measures]]="","",'2 - Monitoring'!Q81)</f>
        <v/>
      </c>
      <c r="X79" t="str">
        <f>IF(Output[[#This Row],[Contract Measures]]="","",'2 - Monitoring'!R81)</f>
        <v/>
      </c>
      <c r="Y79" t="str">
        <f>IF(Output[[#This Row],[Contract Measures]]="","",'2 - Monitoring'!S81)</f>
        <v/>
      </c>
      <c r="Z79" t="str">
        <f>IF(Output[[#This Row],[Contract Measures]]="","",'2 - Monitoring'!T81)</f>
        <v/>
      </c>
      <c r="AA79" t="str">
        <f>IF(Output[[#This Row],[Contract Measures]]="","",'2 - Monitoring'!U81)</f>
        <v/>
      </c>
      <c r="AB79" t="str">
        <f>IF(Output[[#This Row],[Contract Measures]]="","",'2 - Monitoring'!V81)</f>
        <v/>
      </c>
      <c r="AC79" t="str">
        <f>IF(Output[[#This Row],[Contract Measures]]="","",'2 - Monitoring'!W81)</f>
        <v/>
      </c>
      <c r="AD79" t="str">
        <f>IF(Output[[#This Row],[Contract Measures]]="","",'2 - Monitoring'!X81)</f>
        <v/>
      </c>
      <c r="AE79" t="str">
        <f>IF(Output[[#This Row],[Contract Measures]]="","",'2 - Monitoring'!Y81)</f>
        <v/>
      </c>
      <c r="AF79" t="str">
        <f>IF(Output[[#This Row],[Contract Measures]]="","",'2 - Monitoring'!Z81)</f>
        <v/>
      </c>
      <c r="AG79" t="str">
        <f>IF(Output[[#This Row],[Contract Measures]]="","",'2 - Monitoring'!AA81)</f>
        <v/>
      </c>
      <c r="AH79" t="str">
        <f>IF(Output[[#This Row],[Contract Measures]]="","",'2 - Monitoring'!AB81)</f>
        <v/>
      </c>
      <c r="AI79" t="str">
        <f>IF(Output[[#This Row],[Contract Measures]]="","",'2 - Monitoring'!AC81)</f>
        <v/>
      </c>
      <c r="AJ79" t="str">
        <f>IF(Output[[#This Row],[Contract Measures]]="","",'2 - Monitoring'!AD81)</f>
        <v/>
      </c>
      <c r="AK79" t="str">
        <f>IF(Output[[#This Row],[Contract Measures]]="","",'2 - Monitoring'!AE81)</f>
        <v/>
      </c>
      <c r="AL79" t="str">
        <f>IF(Output[[#This Row],[Contract Measures]]="","",'2 - Monitoring'!AF81)</f>
        <v/>
      </c>
      <c r="AM79" t="str">
        <f>IF(Output[[#This Row],[Contract Measures]]="","",'2 - Monitoring'!AG81)</f>
        <v/>
      </c>
      <c r="AN79" t="str">
        <f>IF(Output[[#This Row],[Contract Measures]]="","",'2 - Monitoring'!AH81)</f>
        <v/>
      </c>
      <c r="AO79" t="str">
        <f>IF(Output[[#This Row],[Contract Measures]]="","",'2 - Monitoring'!AI81)</f>
        <v/>
      </c>
      <c r="AP79" t="str">
        <f>IF(Output[[#This Row],[Contract Measures]]="","",'2 - Monitoring'!AJ81)</f>
        <v/>
      </c>
      <c r="AQ79" t="str">
        <f>IF(Output[[#This Row],[Contract Measures]]="","",'2 - Monitoring'!AK81)</f>
        <v/>
      </c>
      <c r="AR79" t="str">
        <f>IF(Output[[#This Row],[Contract Measures]]="","",'2 - Monitoring'!AL81)</f>
        <v/>
      </c>
      <c r="AS79" t="str">
        <f>IF(Output[[#This Row],[Contract Measures]]="","",'2 - Monitoring'!AM81)</f>
        <v/>
      </c>
    </row>
    <row r="80" spans="2:45">
      <c r="B80" t="str">
        <f>IF(Output[[#This Row],[Contract Measures]]="","",contract_name)</f>
        <v/>
      </c>
      <c r="C80" t="str">
        <f>IF(Output[[#This Row],[Contract Measures]]="","",contract_ref)</f>
        <v/>
      </c>
      <c r="D80" t="str">
        <f>IF(Output[[#This Row],[Contract Measures]]="","",contract_supplier)</f>
        <v/>
      </c>
      <c r="E80" t="str">
        <f>IF(Output[[#This Row],[Contract Measures]]="","",contract_value)</f>
        <v/>
      </c>
      <c r="F80" t="str">
        <f>IF(Output[[#This Row],[Contract Measures]]="","",reporting_frequency)</f>
        <v/>
      </c>
      <c r="G80" s="8" t="str">
        <f>IF(Output[[#This Row],[Contract Measures]]="","",reporting_start)</f>
        <v/>
      </c>
      <c r="H80" t="str">
        <f>IF(Output[[#This Row],[Contract Measures]]="","",reporting_type)</f>
        <v/>
      </c>
      <c r="I80" t="str">
        <f>IF('2 - Monitoring'!B82=0,"",'2 - Monitoring'!B82)</f>
        <v/>
      </c>
      <c r="J80" t="str">
        <f>'2 - Monitoring'!D82</f>
        <v/>
      </c>
      <c r="K80" t="str">
        <f>'2 - Monitoring'!E82</f>
        <v/>
      </c>
      <c r="L80" t="str">
        <f>'2 - Monitoring'!F82</f>
        <v/>
      </c>
      <c r="M80" s="19" t="str">
        <f>'2 - Monitoring'!G82</f>
        <v/>
      </c>
      <c r="N80" t="str">
        <f>IF(Output[[#This Row],[Contract Measures]]="","",'2 - Monitoring'!H82)</f>
        <v/>
      </c>
      <c r="O80" t="str">
        <f>IF(Output[[#This Row],[Contract Measures]]="","",'2 - Monitoring'!I82)</f>
        <v/>
      </c>
      <c r="P80" t="str">
        <f>IF(Output[[#This Row],[Contract Measures]]="","",'2 - Monitoring'!J82)</f>
        <v/>
      </c>
      <c r="Q80" t="str">
        <f>IF(Output[[#This Row],[Contract Measures]]="","",'2 - Monitoring'!K82)</f>
        <v/>
      </c>
      <c r="R80" t="str">
        <f>IF(Output[[#This Row],[Contract Measures]]="","",'2 - Monitoring'!L82)</f>
        <v/>
      </c>
      <c r="S80" t="str">
        <f>IF(Output[[#This Row],[Contract Measures]]="","",'2 - Monitoring'!M82)</f>
        <v/>
      </c>
      <c r="T80" t="str">
        <f>IF(Output[[#This Row],[Contract Measures]]="","",'2 - Monitoring'!N82)</f>
        <v/>
      </c>
      <c r="U80" t="str">
        <f>IF(Output[[#This Row],[Contract Measures]]="","",'2 - Monitoring'!O82)</f>
        <v/>
      </c>
      <c r="V80" t="str">
        <f>IF(Output[[#This Row],[Contract Measures]]="","",'2 - Monitoring'!P82)</f>
        <v/>
      </c>
      <c r="W80" t="str">
        <f>IF(Output[[#This Row],[Contract Measures]]="","",'2 - Monitoring'!Q82)</f>
        <v/>
      </c>
      <c r="X80" t="str">
        <f>IF(Output[[#This Row],[Contract Measures]]="","",'2 - Monitoring'!R82)</f>
        <v/>
      </c>
      <c r="Y80" t="str">
        <f>IF(Output[[#This Row],[Contract Measures]]="","",'2 - Monitoring'!S82)</f>
        <v/>
      </c>
      <c r="Z80" t="str">
        <f>IF(Output[[#This Row],[Contract Measures]]="","",'2 - Monitoring'!T82)</f>
        <v/>
      </c>
      <c r="AA80" t="str">
        <f>IF(Output[[#This Row],[Contract Measures]]="","",'2 - Monitoring'!U82)</f>
        <v/>
      </c>
      <c r="AB80" t="str">
        <f>IF(Output[[#This Row],[Contract Measures]]="","",'2 - Monitoring'!V82)</f>
        <v/>
      </c>
      <c r="AC80" t="str">
        <f>IF(Output[[#This Row],[Contract Measures]]="","",'2 - Monitoring'!W82)</f>
        <v/>
      </c>
      <c r="AD80" t="str">
        <f>IF(Output[[#This Row],[Contract Measures]]="","",'2 - Monitoring'!X82)</f>
        <v/>
      </c>
      <c r="AE80" t="str">
        <f>IF(Output[[#This Row],[Contract Measures]]="","",'2 - Monitoring'!Y82)</f>
        <v/>
      </c>
      <c r="AF80" t="str">
        <f>IF(Output[[#This Row],[Contract Measures]]="","",'2 - Monitoring'!Z82)</f>
        <v/>
      </c>
      <c r="AG80" t="str">
        <f>IF(Output[[#This Row],[Contract Measures]]="","",'2 - Monitoring'!AA82)</f>
        <v/>
      </c>
      <c r="AH80" t="str">
        <f>IF(Output[[#This Row],[Contract Measures]]="","",'2 - Monitoring'!AB82)</f>
        <v/>
      </c>
      <c r="AI80" t="str">
        <f>IF(Output[[#This Row],[Contract Measures]]="","",'2 - Monitoring'!AC82)</f>
        <v/>
      </c>
      <c r="AJ80" t="str">
        <f>IF(Output[[#This Row],[Contract Measures]]="","",'2 - Monitoring'!AD82)</f>
        <v/>
      </c>
      <c r="AK80" t="str">
        <f>IF(Output[[#This Row],[Contract Measures]]="","",'2 - Monitoring'!AE82)</f>
        <v/>
      </c>
      <c r="AL80" t="str">
        <f>IF(Output[[#This Row],[Contract Measures]]="","",'2 - Monitoring'!AF82)</f>
        <v/>
      </c>
      <c r="AM80" t="str">
        <f>IF(Output[[#This Row],[Contract Measures]]="","",'2 - Monitoring'!AG82)</f>
        <v/>
      </c>
      <c r="AN80" t="str">
        <f>IF(Output[[#This Row],[Contract Measures]]="","",'2 - Monitoring'!AH82)</f>
        <v/>
      </c>
      <c r="AO80" t="str">
        <f>IF(Output[[#This Row],[Contract Measures]]="","",'2 - Monitoring'!AI82)</f>
        <v/>
      </c>
      <c r="AP80" t="str">
        <f>IF(Output[[#This Row],[Contract Measures]]="","",'2 - Monitoring'!AJ82)</f>
        <v/>
      </c>
      <c r="AQ80" t="str">
        <f>IF(Output[[#This Row],[Contract Measures]]="","",'2 - Monitoring'!AK82)</f>
        <v/>
      </c>
      <c r="AR80" t="str">
        <f>IF(Output[[#This Row],[Contract Measures]]="","",'2 - Monitoring'!AL82)</f>
        <v/>
      </c>
      <c r="AS80" t="str">
        <f>IF(Output[[#This Row],[Contract Measures]]="","",'2 - Monitoring'!AM82)</f>
        <v/>
      </c>
    </row>
    <row r="81" spans="2:45">
      <c r="B81" t="str">
        <f>IF(Output[[#This Row],[Contract Measures]]="","",contract_name)</f>
        <v/>
      </c>
      <c r="C81" t="str">
        <f>IF(Output[[#This Row],[Contract Measures]]="","",contract_ref)</f>
        <v/>
      </c>
      <c r="D81" t="str">
        <f>IF(Output[[#This Row],[Contract Measures]]="","",contract_supplier)</f>
        <v/>
      </c>
      <c r="E81" t="str">
        <f>IF(Output[[#This Row],[Contract Measures]]="","",contract_value)</f>
        <v/>
      </c>
      <c r="F81" t="str">
        <f>IF(Output[[#This Row],[Contract Measures]]="","",reporting_frequency)</f>
        <v/>
      </c>
      <c r="G81" s="8" t="str">
        <f>IF(Output[[#This Row],[Contract Measures]]="","",reporting_start)</f>
        <v/>
      </c>
      <c r="H81" t="str">
        <f>IF(Output[[#This Row],[Contract Measures]]="","",reporting_type)</f>
        <v/>
      </c>
      <c r="I81" t="str">
        <f>IF('2 - Monitoring'!B83=0,"",'2 - Monitoring'!B83)</f>
        <v/>
      </c>
      <c r="J81" t="str">
        <f>'2 - Monitoring'!D83</f>
        <v/>
      </c>
      <c r="K81" t="str">
        <f>'2 - Monitoring'!E83</f>
        <v/>
      </c>
      <c r="L81" t="str">
        <f>'2 - Monitoring'!F83</f>
        <v/>
      </c>
      <c r="M81" s="19" t="str">
        <f>'2 - Monitoring'!G83</f>
        <v/>
      </c>
      <c r="N81" t="str">
        <f>IF(Output[[#This Row],[Contract Measures]]="","",'2 - Monitoring'!H83)</f>
        <v/>
      </c>
      <c r="O81" t="str">
        <f>IF(Output[[#This Row],[Contract Measures]]="","",'2 - Monitoring'!I83)</f>
        <v/>
      </c>
      <c r="P81" t="str">
        <f>IF(Output[[#This Row],[Contract Measures]]="","",'2 - Monitoring'!J83)</f>
        <v/>
      </c>
      <c r="Q81" t="str">
        <f>IF(Output[[#This Row],[Contract Measures]]="","",'2 - Monitoring'!K83)</f>
        <v/>
      </c>
      <c r="R81" t="str">
        <f>IF(Output[[#This Row],[Contract Measures]]="","",'2 - Monitoring'!L83)</f>
        <v/>
      </c>
      <c r="S81" t="str">
        <f>IF(Output[[#This Row],[Contract Measures]]="","",'2 - Monitoring'!M83)</f>
        <v/>
      </c>
      <c r="T81" t="str">
        <f>IF(Output[[#This Row],[Contract Measures]]="","",'2 - Monitoring'!N83)</f>
        <v/>
      </c>
      <c r="U81" t="str">
        <f>IF(Output[[#This Row],[Contract Measures]]="","",'2 - Monitoring'!O83)</f>
        <v/>
      </c>
      <c r="V81" t="str">
        <f>IF(Output[[#This Row],[Contract Measures]]="","",'2 - Monitoring'!P83)</f>
        <v/>
      </c>
      <c r="W81" t="str">
        <f>IF(Output[[#This Row],[Contract Measures]]="","",'2 - Monitoring'!Q83)</f>
        <v/>
      </c>
      <c r="X81" t="str">
        <f>IF(Output[[#This Row],[Contract Measures]]="","",'2 - Monitoring'!R83)</f>
        <v/>
      </c>
      <c r="Y81" t="str">
        <f>IF(Output[[#This Row],[Contract Measures]]="","",'2 - Monitoring'!S83)</f>
        <v/>
      </c>
      <c r="Z81" t="str">
        <f>IF(Output[[#This Row],[Contract Measures]]="","",'2 - Monitoring'!T83)</f>
        <v/>
      </c>
      <c r="AA81" t="str">
        <f>IF(Output[[#This Row],[Contract Measures]]="","",'2 - Monitoring'!U83)</f>
        <v/>
      </c>
      <c r="AB81" t="str">
        <f>IF(Output[[#This Row],[Contract Measures]]="","",'2 - Monitoring'!V83)</f>
        <v/>
      </c>
      <c r="AC81" t="str">
        <f>IF(Output[[#This Row],[Contract Measures]]="","",'2 - Monitoring'!W83)</f>
        <v/>
      </c>
      <c r="AD81" t="str">
        <f>IF(Output[[#This Row],[Contract Measures]]="","",'2 - Monitoring'!X83)</f>
        <v/>
      </c>
      <c r="AE81" t="str">
        <f>IF(Output[[#This Row],[Contract Measures]]="","",'2 - Monitoring'!Y83)</f>
        <v/>
      </c>
      <c r="AF81" t="str">
        <f>IF(Output[[#This Row],[Contract Measures]]="","",'2 - Monitoring'!Z83)</f>
        <v/>
      </c>
      <c r="AG81" t="str">
        <f>IF(Output[[#This Row],[Contract Measures]]="","",'2 - Monitoring'!AA83)</f>
        <v/>
      </c>
      <c r="AH81" t="str">
        <f>IF(Output[[#This Row],[Contract Measures]]="","",'2 - Monitoring'!AB83)</f>
        <v/>
      </c>
      <c r="AI81" t="str">
        <f>IF(Output[[#This Row],[Contract Measures]]="","",'2 - Monitoring'!AC83)</f>
        <v/>
      </c>
      <c r="AJ81" t="str">
        <f>IF(Output[[#This Row],[Contract Measures]]="","",'2 - Monitoring'!AD83)</f>
        <v/>
      </c>
      <c r="AK81" t="str">
        <f>IF(Output[[#This Row],[Contract Measures]]="","",'2 - Monitoring'!AE83)</f>
        <v/>
      </c>
      <c r="AL81" t="str">
        <f>IF(Output[[#This Row],[Contract Measures]]="","",'2 - Monitoring'!AF83)</f>
        <v/>
      </c>
      <c r="AM81" t="str">
        <f>IF(Output[[#This Row],[Contract Measures]]="","",'2 - Monitoring'!AG83)</f>
        <v/>
      </c>
      <c r="AN81" t="str">
        <f>IF(Output[[#This Row],[Contract Measures]]="","",'2 - Monitoring'!AH83)</f>
        <v/>
      </c>
      <c r="AO81" t="str">
        <f>IF(Output[[#This Row],[Contract Measures]]="","",'2 - Monitoring'!AI83)</f>
        <v/>
      </c>
      <c r="AP81" t="str">
        <f>IF(Output[[#This Row],[Contract Measures]]="","",'2 - Monitoring'!AJ83)</f>
        <v/>
      </c>
      <c r="AQ81" t="str">
        <f>IF(Output[[#This Row],[Contract Measures]]="","",'2 - Monitoring'!AK83)</f>
        <v/>
      </c>
      <c r="AR81" t="str">
        <f>IF(Output[[#This Row],[Contract Measures]]="","",'2 - Monitoring'!AL83)</f>
        <v/>
      </c>
      <c r="AS81" t="str">
        <f>IF(Output[[#This Row],[Contract Measures]]="","",'2 - Monitoring'!AM83)</f>
        <v/>
      </c>
    </row>
    <row r="82" spans="2:45">
      <c r="B82" t="str">
        <f>IF(Output[[#This Row],[Contract Measures]]="","",contract_name)</f>
        <v/>
      </c>
      <c r="C82" t="str">
        <f>IF(Output[[#This Row],[Contract Measures]]="","",contract_ref)</f>
        <v/>
      </c>
      <c r="D82" t="str">
        <f>IF(Output[[#This Row],[Contract Measures]]="","",contract_supplier)</f>
        <v/>
      </c>
      <c r="E82" t="str">
        <f>IF(Output[[#This Row],[Contract Measures]]="","",contract_value)</f>
        <v/>
      </c>
      <c r="F82" t="str">
        <f>IF(Output[[#This Row],[Contract Measures]]="","",reporting_frequency)</f>
        <v/>
      </c>
      <c r="G82" s="8" t="str">
        <f>IF(Output[[#This Row],[Contract Measures]]="","",reporting_start)</f>
        <v/>
      </c>
      <c r="H82" t="str">
        <f>IF(Output[[#This Row],[Contract Measures]]="","",reporting_type)</f>
        <v/>
      </c>
      <c r="I82" t="str">
        <f>IF('2 - Monitoring'!B84=0,"",'2 - Monitoring'!B84)</f>
        <v/>
      </c>
      <c r="J82" t="str">
        <f>'2 - Monitoring'!D84</f>
        <v/>
      </c>
      <c r="K82" t="str">
        <f>'2 - Monitoring'!E84</f>
        <v/>
      </c>
      <c r="L82" t="str">
        <f>'2 - Monitoring'!F84</f>
        <v/>
      </c>
      <c r="M82" s="19" t="str">
        <f>'2 - Monitoring'!G84</f>
        <v/>
      </c>
      <c r="N82" t="str">
        <f>IF(Output[[#This Row],[Contract Measures]]="","",'2 - Monitoring'!H84)</f>
        <v/>
      </c>
      <c r="O82" t="str">
        <f>IF(Output[[#This Row],[Contract Measures]]="","",'2 - Monitoring'!I84)</f>
        <v/>
      </c>
      <c r="P82" t="str">
        <f>IF(Output[[#This Row],[Contract Measures]]="","",'2 - Monitoring'!J84)</f>
        <v/>
      </c>
      <c r="Q82" t="str">
        <f>IF(Output[[#This Row],[Contract Measures]]="","",'2 - Monitoring'!K84)</f>
        <v/>
      </c>
      <c r="R82" t="str">
        <f>IF(Output[[#This Row],[Contract Measures]]="","",'2 - Monitoring'!L84)</f>
        <v/>
      </c>
      <c r="S82" t="str">
        <f>IF(Output[[#This Row],[Contract Measures]]="","",'2 - Monitoring'!M84)</f>
        <v/>
      </c>
      <c r="T82" t="str">
        <f>IF(Output[[#This Row],[Contract Measures]]="","",'2 - Monitoring'!N84)</f>
        <v/>
      </c>
      <c r="U82" t="str">
        <f>IF(Output[[#This Row],[Contract Measures]]="","",'2 - Monitoring'!O84)</f>
        <v/>
      </c>
      <c r="V82" t="str">
        <f>IF(Output[[#This Row],[Contract Measures]]="","",'2 - Monitoring'!P84)</f>
        <v/>
      </c>
      <c r="W82" t="str">
        <f>IF(Output[[#This Row],[Contract Measures]]="","",'2 - Monitoring'!Q84)</f>
        <v/>
      </c>
      <c r="X82" t="str">
        <f>IF(Output[[#This Row],[Contract Measures]]="","",'2 - Monitoring'!R84)</f>
        <v/>
      </c>
      <c r="Y82" t="str">
        <f>IF(Output[[#This Row],[Contract Measures]]="","",'2 - Monitoring'!S84)</f>
        <v/>
      </c>
      <c r="Z82" t="str">
        <f>IF(Output[[#This Row],[Contract Measures]]="","",'2 - Monitoring'!T84)</f>
        <v/>
      </c>
      <c r="AA82" t="str">
        <f>IF(Output[[#This Row],[Contract Measures]]="","",'2 - Monitoring'!U84)</f>
        <v/>
      </c>
      <c r="AB82" t="str">
        <f>IF(Output[[#This Row],[Contract Measures]]="","",'2 - Monitoring'!V84)</f>
        <v/>
      </c>
      <c r="AC82" t="str">
        <f>IF(Output[[#This Row],[Contract Measures]]="","",'2 - Monitoring'!W84)</f>
        <v/>
      </c>
      <c r="AD82" t="str">
        <f>IF(Output[[#This Row],[Contract Measures]]="","",'2 - Monitoring'!X84)</f>
        <v/>
      </c>
      <c r="AE82" t="str">
        <f>IF(Output[[#This Row],[Contract Measures]]="","",'2 - Monitoring'!Y84)</f>
        <v/>
      </c>
      <c r="AF82" t="str">
        <f>IF(Output[[#This Row],[Contract Measures]]="","",'2 - Monitoring'!Z84)</f>
        <v/>
      </c>
      <c r="AG82" t="str">
        <f>IF(Output[[#This Row],[Contract Measures]]="","",'2 - Monitoring'!AA84)</f>
        <v/>
      </c>
      <c r="AH82" t="str">
        <f>IF(Output[[#This Row],[Contract Measures]]="","",'2 - Monitoring'!AB84)</f>
        <v/>
      </c>
      <c r="AI82" t="str">
        <f>IF(Output[[#This Row],[Contract Measures]]="","",'2 - Monitoring'!AC84)</f>
        <v/>
      </c>
      <c r="AJ82" t="str">
        <f>IF(Output[[#This Row],[Contract Measures]]="","",'2 - Monitoring'!AD84)</f>
        <v/>
      </c>
      <c r="AK82" t="str">
        <f>IF(Output[[#This Row],[Contract Measures]]="","",'2 - Monitoring'!AE84)</f>
        <v/>
      </c>
      <c r="AL82" t="str">
        <f>IF(Output[[#This Row],[Contract Measures]]="","",'2 - Monitoring'!AF84)</f>
        <v/>
      </c>
      <c r="AM82" t="str">
        <f>IF(Output[[#This Row],[Contract Measures]]="","",'2 - Monitoring'!AG84)</f>
        <v/>
      </c>
      <c r="AN82" t="str">
        <f>IF(Output[[#This Row],[Contract Measures]]="","",'2 - Monitoring'!AH84)</f>
        <v/>
      </c>
      <c r="AO82" t="str">
        <f>IF(Output[[#This Row],[Contract Measures]]="","",'2 - Monitoring'!AI84)</f>
        <v/>
      </c>
      <c r="AP82" t="str">
        <f>IF(Output[[#This Row],[Contract Measures]]="","",'2 - Monitoring'!AJ84)</f>
        <v/>
      </c>
      <c r="AQ82" t="str">
        <f>IF(Output[[#This Row],[Contract Measures]]="","",'2 - Monitoring'!AK84)</f>
        <v/>
      </c>
      <c r="AR82" t="str">
        <f>IF(Output[[#This Row],[Contract Measures]]="","",'2 - Monitoring'!AL84)</f>
        <v/>
      </c>
      <c r="AS82" t="str">
        <f>IF(Output[[#This Row],[Contract Measures]]="","",'2 - Monitoring'!AM84)</f>
        <v/>
      </c>
    </row>
    <row r="83" spans="2:45">
      <c r="B83" t="str">
        <f>IF(Output[[#This Row],[Contract Measures]]="","",contract_name)</f>
        <v/>
      </c>
      <c r="C83" t="str">
        <f>IF(Output[[#This Row],[Contract Measures]]="","",contract_ref)</f>
        <v/>
      </c>
      <c r="D83" t="str">
        <f>IF(Output[[#This Row],[Contract Measures]]="","",contract_supplier)</f>
        <v/>
      </c>
      <c r="E83" t="str">
        <f>IF(Output[[#This Row],[Contract Measures]]="","",contract_value)</f>
        <v/>
      </c>
      <c r="F83" t="str">
        <f>IF(Output[[#This Row],[Contract Measures]]="","",reporting_frequency)</f>
        <v/>
      </c>
      <c r="G83" s="8" t="str">
        <f>IF(Output[[#This Row],[Contract Measures]]="","",reporting_start)</f>
        <v/>
      </c>
      <c r="H83" t="str">
        <f>IF(Output[[#This Row],[Contract Measures]]="","",reporting_type)</f>
        <v/>
      </c>
      <c r="I83" t="str">
        <f>IF('2 - Monitoring'!B85=0,"",'2 - Monitoring'!B85)</f>
        <v/>
      </c>
      <c r="J83" t="str">
        <f>'2 - Monitoring'!D85</f>
        <v/>
      </c>
      <c r="K83" t="str">
        <f>'2 - Monitoring'!E85</f>
        <v/>
      </c>
      <c r="L83" t="str">
        <f>'2 - Monitoring'!F85</f>
        <v/>
      </c>
      <c r="M83" s="19" t="str">
        <f>'2 - Monitoring'!G85</f>
        <v/>
      </c>
      <c r="N83" t="str">
        <f>IF(Output[[#This Row],[Contract Measures]]="","",'2 - Monitoring'!H85)</f>
        <v/>
      </c>
      <c r="O83" t="str">
        <f>IF(Output[[#This Row],[Contract Measures]]="","",'2 - Monitoring'!I85)</f>
        <v/>
      </c>
      <c r="P83" t="str">
        <f>IF(Output[[#This Row],[Contract Measures]]="","",'2 - Monitoring'!J85)</f>
        <v/>
      </c>
      <c r="Q83" t="str">
        <f>IF(Output[[#This Row],[Contract Measures]]="","",'2 - Monitoring'!K85)</f>
        <v/>
      </c>
      <c r="R83" t="str">
        <f>IF(Output[[#This Row],[Contract Measures]]="","",'2 - Monitoring'!L85)</f>
        <v/>
      </c>
      <c r="S83" t="str">
        <f>IF(Output[[#This Row],[Contract Measures]]="","",'2 - Monitoring'!M85)</f>
        <v/>
      </c>
      <c r="T83" t="str">
        <f>IF(Output[[#This Row],[Contract Measures]]="","",'2 - Monitoring'!N85)</f>
        <v/>
      </c>
      <c r="U83" t="str">
        <f>IF(Output[[#This Row],[Contract Measures]]="","",'2 - Monitoring'!O85)</f>
        <v/>
      </c>
      <c r="V83" t="str">
        <f>IF(Output[[#This Row],[Contract Measures]]="","",'2 - Monitoring'!P85)</f>
        <v/>
      </c>
      <c r="W83" t="str">
        <f>IF(Output[[#This Row],[Contract Measures]]="","",'2 - Monitoring'!Q85)</f>
        <v/>
      </c>
      <c r="X83" t="str">
        <f>IF(Output[[#This Row],[Contract Measures]]="","",'2 - Monitoring'!R85)</f>
        <v/>
      </c>
      <c r="Y83" t="str">
        <f>IF(Output[[#This Row],[Contract Measures]]="","",'2 - Monitoring'!S85)</f>
        <v/>
      </c>
      <c r="Z83" t="str">
        <f>IF(Output[[#This Row],[Contract Measures]]="","",'2 - Monitoring'!T85)</f>
        <v/>
      </c>
      <c r="AA83" t="str">
        <f>IF(Output[[#This Row],[Contract Measures]]="","",'2 - Monitoring'!U85)</f>
        <v/>
      </c>
      <c r="AB83" t="str">
        <f>IF(Output[[#This Row],[Contract Measures]]="","",'2 - Monitoring'!V85)</f>
        <v/>
      </c>
      <c r="AC83" t="str">
        <f>IF(Output[[#This Row],[Contract Measures]]="","",'2 - Monitoring'!W85)</f>
        <v/>
      </c>
      <c r="AD83" t="str">
        <f>IF(Output[[#This Row],[Contract Measures]]="","",'2 - Monitoring'!X85)</f>
        <v/>
      </c>
      <c r="AE83" t="str">
        <f>IF(Output[[#This Row],[Contract Measures]]="","",'2 - Monitoring'!Y85)</f>
        <v/>
      </c>
      <c r="AF83" t="str">
        <f>IF(Output[[#This Row],[Contract Measures]]="","",'2 - Monitoring'!Z85)</f>
        <v/>
      </c>
      <c r="AG83" t="str">
        <f>IF(Output[[#This Row],[Contract Measures]]="","",'2 - Monitoring'!AA85)</f>
        <v/>
      </c>
      <c r="AH83" t="str">
        <f>IF(Output[[#This Row],[Contract Measures]]="","",'2 - Monitoring'!AB85)</f>
        <v/>
      </c>
      <c r="AI83" t="str">
        <f>IF(Output[[#This Row],[Contract Measures]]="","",'2 - Monitoring'!AC85)</f>
        <v/>
      </c>
      <c r="AJ83" t="str">
        <f>IF(Output[[#This Row],[Contract Measures]]="","",'2 - Monitoring'!AD85)</f>
        <v/>
      </c>
      <c r="AK83" t="str">
        <f>IF(Output[[#This Row],[Contract Measures]]="","",'2 - Monitoring'!AE85)</f>
        <v/>
      </c>
      <c r="AL83" t="str">
        <f>IF(Output[[#This Row],[Contract Measures]]="","",'2 - Monitoring'!AF85)</f>
        <v/>
      </c>
      <c r="AM83" t="str">
        <f>IF(Output[[#This Row],[Contract Measures]]="","",'2 - Monitoring'!AG85)</f>
        <v/>
      </c>
      <c r="AN83" t="str">
        <f>IF(Output[[#This Row],[Contract Measures]]="","",'2 - Monitoring'!AH85)</f>
        <v/>
      </c>
      <c r="AO83" t="str">
        <f>IF(Output[[#This Row],[Contract Measures]]="","",'2 - Monitoring'!AI85)</f>
        <v/>
      </c>
      <c r="AP83" t="str">
        <f>IF(Output[[#This Row],[Contract Measures]]="","",'2 - Monitoring'!AJ85)</f>
        <v/>
      </c>
      <c r="AQ83" t="str">
        <f>IF(Output[[#This Row],[Contract Measures]]="","",'2 - Monitoring'!AK85)</f>
        <v/>
      </c>
      <c r="AR83" t="str">
        <f>IF(Output[[#This Row],[Contract Measures]]="","",'2 - Monitoring'!AL85)</f>
        <v/>
      </c>
      <c r="AS83" t="str">
        <f>IF(Output[[#This Row],[Contract Measures]]="","",'2 - Monitoring'!AM85)</f>
        <v/>
      </c>
    </row>
    <row r="84" spans="2:45">
      <c r="B84" t="str">
        <f>IF(Output[[#This Row],[Contract Measures]]="","",contract_name)</f>
        <v/>
      </c>
      <c r="C84" t="str">
        <f>IF(Output[[#This Row],[Contract Measures]]="","",contract_ref)</f>
        <v/>
      </c>
      <c r="D84" t="str">
        <f>IF(Output[[#This Row],[Contract Measures]]="","",contract_supplier)</f>
        <v/>
      </c>
      <c r="E84" t="str">
        <f>IF(Output[[#This Row],[Contract Measures]]="","",contract_value)</f>
        <v/>
      </c>
      <c r="F84" t="str">
        <f>IF(Output[[#This Row],[Contract Measures]]="","",reporting_frequency)</f>
        <v/>
      </c>
      <c r="G84" s="8" t="str">
        <f>IF(Output[[#This Row],[Contract Measures]]="","",reporting_start)</f>
        <v/>
      </c>
      <c r="H84" t="str">
        <f>IF(Output[[#This Row],[Contract Measures]]="","",reporting_type)</f>
        <v/>
      </c>
      <c r="I84" t="str">
        <f>IF('2 - Monitoring'!B86=0,"",'2 - Monitoring'!B86)</f>
        <v/>
      </c>
      <c r="J84" t="str">
        <f>'2 - Monitoring'!D86</f>
        <v/>
      </c>
      <c r="K84" t="str">
        <f>'2 - Monitoring'!E86</f>
        <v/>
      </c>
      <c r="L84" t="str">
        <f>'2 - Monitoring'!F86</f>
        <v/>
      </c>
      <c r="M84" s="19" t="str">
        <f>'2 - Monitoring'!G86</f>
        <v/>
      </c>
      <c r="N84" t="str">
        <f>IF(Output[[#This Row],[Contract Measures]]="","",'2 - Monitoring'!H86)</f>
        <v/>
      </c>
      <c r="O84" t="str">
        <f>IF(Output[[#This Row],[Contract Measures]]="","",'2 - Monitoring'!I86)</f>
        <v/>
      </c>
      <c r="P84" t="str">
        <f>IF(Output[[#This Row],[Contract Measures]]="","",'2 - Monitoring'!J86)</f>
        <v/>
      </c>
      <c r="Q84" t="str">
        <f>IF(Output[[#This Row],[Contract Measures]]="","",'2 - Monitoring'!K86)</f>
        <v/>
      </c>
      <c r="R84" t="str">
        <f>IF(Output[[#This Row],[Contract Measures]]="","",'2 - Monitoring'!L86)</f>
        <v/>
      </c>
      <c r="S84" t="str">
        <f>IF(Output[[#This Row],[Contract Measures]]="","",'2 - Monitoring'!M86)</f>
        <v/>
      </c>
      <c r="T84" t="str">
        <f>IF(Output[[#This Row],[Contract Measures]]="","",'2 - Monitoring'!N86)</f>
        <v/>
      </c>
      <c r="U84" t="str">
        <f>IF(Output[[#This Row],[Contract Measures]]="","",'2 - Monitoring'!O86)</f>
        <v/>
      </c>
      <c r="V84" t="str">
        <f>IF(Output[[#This Row],[Contract Measures]]="","",'2 - Monitoring'!P86)</f>
        <v/>
      </c>
      <c r="W84" t="str">
        <f>IF(Output[[#This Row],[Contract Measures]]="","",'2 - Monitoring'!Q86)</f>
        <v/>
      </c>
      <c r="X84" t="str">
        <f>IF(Output[[#This Row],[Contract Measures]]="","",'2 - Monitoring'!R86)</f>
        <v/>
      </c>
      <c r="Y84" t="str">
        <f>IF(Output[[#This Row],[Contract Measures]]="","",'2 - Monitoring'!S86)</f>
        <v/>
      </c>
      <c r="Z84" t="str">
        <f>IF(Output[[#This Row],[Contract Measures]]="","",'2 - Monitoring'!T86)</f>
        <v/>
      </c>
      <c r="AA84" t="str">
        <f>IF(Output[[#This Row],[Contract Measures]]="","",'2 - Monitoring'!U86)</f>
        <v/>
      </c>
      <c r="AB84" t="str">
        <f>IF(Output[[#This Row],[Contract Measures]]="","",'2 - Monitoring'!V86)</f>
        <v/>
      </c>
      <c r="AC84" t="str">
        <f>IF(Output[[#This Row],[Contract Measures]]="","",'2 - Monitoring'!W86)</f>
        <v/>
      </c>
      <c r="AD84" t="str">
        <f>IF(Output[[#This Row],[Contract Measures]]="","",'2 - Monitoring'!X86)</f>
        <v/>
      </c>
      <c r="AE84" t="str">
        <f>IF(Output[[#This Row],[Contract Measures]]="","",'2 - Monitoring'!Y86)</f>
        <v/>
      </c>
      <c r="AF84" t="str">
        <f>IF(Output[[#This Row],[Contract Measures]]="","",'2 - Monitoring'!Z86)</f>
        <v/>
      </c>
      <c r="AG84" t="str">
        <f>IF(Output[[#This Row],[Contract Measures]]="","",'2 - Monitoring'!AA86)</f>
        <v/>
      </c>
      <c r="AH84" t="str">
        <f>IF(Output[[#This Row],[Contract Measures]]="","",'2 - Monitoring'!AB86)</f>
        <v/>
      </c>
      <c r="AI84" t="str">
        <f>IF(Output[[#This Row],[Contract Measures]]="","",'2 - Monitoring'!AC86)</f>
        <v/>
      </c>
      <c r="AJ84" t="str">
        <f>IF(Output[[#This Row],[Contract Measures]]="","",'2 - Monitoring'!AD86)</f>
        <v/>
      </c>
      <c r="AK84" t="str">
        <f>IF(Output[[#This Row],[Contract Measures]]="","",'2 - Monitoring'!AE86)</f>
        <v/>
      </c>
      <c r="AL84" t="str">
        <f>IF(Output[[#This Row],[Contract Measures]]="","",'2 - Monitoring'!AF86)</f>
        <v/>
      </c>
      <c r="AM84" t="str">
        <f>IF(Output[[#This Row],[Contract Measures]]="","",'2 - Monitoring'!AG86)</f>
        <v/>
      </c>
      <c r="AN84" t="str">
        <f>IF(Output[[#This Row],[Contract Measures]]="","",'2 - Monitoring'!AH86)</f>
        <v/>
      </c>
      <c r="AO84" t="str">
        <f>IF(Output[[#This Row],[Contract Measures]]="","",'2 - Monitoring'!AI86)</f>
        <v/>
      </c>
      <c r="AP84" t="str">
        <f>IF(Output[[#This Row],[Contract Measures]]="","",'2 - Monitoring'!AJ86)</f>
        <v/>
      </c>
      <c r="AQ84" t="str">
        <f>IF(Output[[#This Row],[Contract Measures]]="","",'2 - Monitoring'!AK86)</f>
        <v/>
      </c>
      <c r="AR84" t="str">
        <f>IF(Output[[#This Row],[Contract Measures]]="","",'2 - Monitoring'!AL86)</f>
        <v/>
      </c>
      <c r="AS84" t="str">
        <f>IF(Output[[#This Row],[Contract Measures]]="","",'2 - Monitoring'!AM86)</f>
        <v/>
      </c>
    </row>
    <row r="85" spans="2:45">
      <c r="B85" t="str">
        <f>IF(Output[[#This Row],[Contract Measures]]="","",contract_name)</f>
        <v/>
      </c>
      <c r="C85" t="str">
        <f>IF(Output[[#This Row],[Contract Measures]]="","",contract_ref)</f>
        <v/>
      </c>
      <c r="D85" t="str">
        <f>IF(Output[[#This Row],[Contract Measures]]="","",contract_supplier)</f>
        <v/>
      </c>
      <c r="E85" t="str">
        <f>IF(Output[[#This Row],[Contract Measures]]="","",contract_value)</f>
        <v/>
      </c>
      <c r="F85" t="str">
        <f>IF(Output[[#This Row],[Contract Measures]]="","",reporting_frequency)</f>
        <v/>
      </c>
      <c r="G85" s="8" t="str">
        <f>IF(Output[[#This Row],[Contract Measures]]="","",reporting_start)</f>
        <v/>
      </c>
      <c r="H85" t="str">
        <f>IF(Output[[#This Row],[Contract Measures]]="","",reporting_type)</f>
        <v/>
      </c>
      <c r="I85" t="str">
        <f>IF('2 - Monitoring'!B87=0,"",'2 - Monitoring'!B87)</f>
        <v/>
      </c>
      <c r="J85" t="str">
        <f>'2 - Monitoring'!D87</f>
        <v/>
      </c>
      <c r="K85" t="str">
        <f>'2 - Monitoring'!E87</f>
        <v/>
      </c>
      <c r="L85" t="str">
        <f>'2 - Monitoring'!F87</f>
        <v/>
      </c>
      <c r="M85" s="19" t="str">
        <f>'2 - Monitoring'!G87</f>
        <v/>
      </c>
      <c r="N85" t="str">
        <f>IF(Output[[#This Row],[Contract Measures]]="","",'2 - Monitoring'!H87)</f>
        <v/>
      </c>
      <c r="O85" t="str">
        <f>IF(Output[[#This Row],[Contract Measures]]="","",'2 - Monitoring'!I87)</f>
        <v/>
      </c>
      <c r="P85" t="str">
        <f>IF(Output[[#This Row],[Contract Measures]]="","",'2 - Monitoring'!J87)</f>
        <v/>
      </c>
      <c r="Q85" t="str">
        <f>IF(Output[[#This Row],[Contract Measures]]="","",'2 - Monitoring'!K87)</f>
        <v/>
      </c>
      <c r="R85" t="str">
        <f>IF(Output[[#This Row],[Contract Measures]]="","",'2 - Monitoring'!L87)</f>
        <v/>
      </c>
      <c r="S85" t="str">
        <f>IF(Output[[#This Row],[Contract Measures]]="","",'2 - Monitoring'!M87)</f>
        <v/>
      </c>
      <c r="T85" t="str">
        <f>IF(Output[[#This Row],[Contract Measures]]="","",'2 - Monitoring'!N87)</f>
        <v/>
      </c>
      <c r="U85" t="str">
        <f>IF(Output[[#This Row],[Contract Measures]]="","",'2 - Monitoring'!O87)</f>
        <v/>
      </c>
      <c r="V85" t="str">
        <f>IF(Output[[#This Row],[Contract Measures]]="","",'2 - Monitoring'!P87)</f>
        <v/>
      </c>
      <c r="W85" t="str">
        <f>IF(Output[[#This Row],[Contract Measures]]="","",'2 - Monitoring'!Q87)</f>
        <v/>
      </c>
      <c r="X85" t="str">
        <f>IF(Output[[#This Row],[Contract Measures]]="","",'2 - Monitoring'!R87)</f>
        <v/>
      </c>
      <c r="Y85" t="str">
        <f>IF(Output[[#This Row],[Contract Measures]]="","",'2 - Monitoring'!S87)</f>
        <v/>
      </c>
      <c r="Z85" t="str">
        <f>IF(Output[[#This Row],[Contract Measures]]="","",'2 - Monitoring'!T87)</f>
        <v/>
      </c>
      <c r="AA85" t="str">
        <f>IF(Output[[#This Row],[Contract Measures]]="","",'2 - Monitoring'!U87)</f>
        <v/>
      </c>
      <c r="AB85" t="str">
        <f>IF(Output[[#This Row],[Contract Measures]]="","",'2 - Monitoring'!V87)</f>
        <v/>
      </c>
      <c r="AC85" t="str">
        <f>IF(Output[[#This Row],[Contract Measures]]="","",'2 - Monitoring'!W87)</f>
        <v/>
      </c>
      <c r="AD85" t="str">
        <f>IF(Output[[#This Row],[Contract Measures]]="","",'2 - Monitoring'!X87)</f>
        <v/>
      </c>
      <c r="AE85" t="str">
        <f>IF(Output[[#This Row],[Contract Measures]]="","",'2 - Monitoring'!Y87)</f>
        <v/>
      </c>
      <c r="AF85" t="str">
        <f>IF(Output[[#This Row],[Contract Measures]]="","",'2 - Monitoring'!Z87)</f>
        <v/>
      </c>
      <c r="AG85" t="str">
        <f>IF(Output[[#This Row],[Contract Measures]]="","",'2 - Monitoring'!AA87)</f>
        <v/>
      </c>
      <c r="AH85" t="str">
        <f>IF(Output[[#This Row],[Contract Measures]]="","",'2 - Monitoring'!AB87)</f>
        <v/>
      </c>
      <c r="AI85" t="str">
        <f>IF(Output[[#This Row],[Contract Measures]]="","",'2 - Monitoring'!AC87)</f>
        <v/>
      </c>
      <c r="AJ85" t="str">
        <f>IF(Output[[#This Row],[Contract Measures]]="","",'2 - Monitoring'!AD87)</f>
        <v/>
      </c>
      <c r="AK85" t="str">
        <f>IF(Output[[#This Row],[Contract Measures]]="","",'2 - Monitoring'!AE87)</f>
        <v/>
      </c>
      <c r="AL85" t="str">
        <f>IF(Output[[#This Row],[Contract Measures]]="","",'2 - Monitoring'!AF87)</f>
        <v/>
      </c>
      <c r="AM85" t="str">
        <f>IF(Output[[#This Row],[Contract Measures]]="","",'2 - Monitoring'!AG87)</f>
        <v/>
      </c>
      <c r="AN85" t="str">
        <f>IF(Output[[#This Row],[Contract Measures]]="","",'2 - Monitoring'!AH87)</f>
        <v/>
      </c>
      <c r="AO85" t="str">
        <f>IF(Output[[#This Row],[Contract Measures]]="","",'2 - Monitoring'!AI87)</f>
        <v/>
      </c>
      <c r="AP85" t="str">
        <f>IF(Output[[#This Row],[Contract Measures]]="","",'2 - Monitoring'!AJ87)</f>
        <v/>
      </c>
      <c r="AQ85" t="str">
        <f>IF(Output[[#This Row],[Contract Measures]]="","",'2 - Monitoring'!AK87)</f>
        <v/>
      </c>
      <c r="AR85" t="str">
        <f>IF(Output[[#This Row],[Contract Measures]]="","",'2 - Monitoring'!AL87)</f>
        <v/>
      </c>
      <c r="AS85" t="str">
        <f>IF(Output[[#This Row],[Contract Measures]]="","",'2 - Monitoring'!AM87)</f>
        <v/>
      </c>
    </row>
    <row r="86" spans="2:45">
      <c r="B86" t="str">
        <f>IF(Output[[#This Row],[Contract Measures]]="","",contract_name)</f>
        <v/>
      </c>
      <c r="C86" t="str">
        <f>IF(Output[[#This Row],[Contract Measures]]="","",contract_ref)</f>
        <v/>
      </c>
      <c r="D86" t="str">
        <f>IF(Output[[#This Row],[Contract Measures]]="","",contract_supplier)</f>
        <v/>
      </c>
      <c r="E86" t="str">
        <f>IF(Output[[#This Row],[Contract Measures]]="","",contract_value)</f>
        <v/>
      </c>
      <c r="F86" t="str">
        <f>IF(Output[[#This Row],[Contract Measures]]="","",reporting_frequency)</f>
        <v/>
      </c>
      <c r="G86" s="8" t="str">
        <f>IF(Output[[#This Row],[Contract Measures]]="","",reporting_start)</f>
        <v/>
      </c>
      <c r="H86" t="str">
        <f>IF(Output[[#This Row],[Contract Measures]]="","",reporting_type)</f>
        <v/>
      </c>
      <c r="I86" t="str">
        <f>IF('2 - Monitoring'!B88=0,"",'2 - Monitoring'!B88)</f>
        <v/>
      </c>
      <c r="J86" t="str">
        <f>'2 - Monitoring'!D88</f>
        <v/>
      </c>
      <c r="K86" t="str">
        <f>'2 - Monitoring'!E88</f>
        <v/>
      </c>
      <c r="L86" t="str">
        <f>'2 - Monitoring'!F88</f>
        <v/>
      </c>
      <c r="M86" s="19" t="str">
        <f>'2 - Monitoring'!G88</f>
        <v/>
      </c>
      <c r="N86" t="str">
        <f>IF(Output[[#This Row],[Contract Measures]]="","",'2 - Monitoring'!H88)</f>
        <v/>
      </c>
      <c r="O86" t="str">
        <f>IF(Output[[#This Row],[Contract Measures]]="","",'2 - Monitoring'!I88)</f>
        <v/>
      </c>
      <c r="P86" t="str">
        <f>IF(Output[[#This Row],[Contract Measures]]="","",'2 - Monitoring'!J88)</f>
        <v/>
      </c>
      <c r="Q86" t="str">
        <f>IF(Output[[#This Row],[Contract Measures]]="","",'2 - Monitoring'!K88)</f>
        <v/>
      </c>
      <c r="R86" t="str">
        <f>IF(Output[[#This Row],[Contract Measures]]="","",'2 - Monitoring'!L88)</f>
        <v/>
      </c>
      <c r="S86" t="str">
        <f>IF(Output[[#This Row],[Contract Measures]]="","",'2 - Monitoring'!M88)</f>
        <v/>
      </c>
      <c r="T86" t="str">
        <f>IF(Output[[#This Row],[Contract Measures]]="","",'2 - Monitoring'!N88)</f>
        <v/>
      </c>
      <c r="U86" t="str">
        <f>IF(Output[[#This Row],[Contract Measures]]="","",'2 - Monitoring'!O88)</f>
        <v/>
      </c>
      <c r="V86" t="str">
        <f>IF(Output[[#This Row],[Contract Measures]]="","",'2 - Monitoring'!P88)</f>
        <v/>
      </c>
      <c r="W86" t="str">
        <f>IF(Output[[#This Row],[Contract Measures]]="","",'2 - Monitoring'!Q88)</f>
        <v/>
      </c>
      <c r="X86" t="str">
        <f>IF(Output[[#This Row],[Contract Measures]]="","",'2 - Monitoring'!R88)</f>
        <v/>
      </c>
      <c r="Y86" t="str">
        <f>IF(Output[[#This Row],[Contract Measures]]="","",'2 - Monitoring'!S88)</f>
        <v/>
      </c>
      <c r="Z86" t="str">
        <f>IF(Output[[#This Row],[Contract Measures]]="","",'2 - Monitoring'!T88)</f>
        <v/>
      </c>
      <c r="AA86" t="str">
        <f>IF(Output[[#This Row],[Contract Measures]]="","",'2 - Monitoring'!U88)</f>
        <v/>
      </c>
      <c r="AB86" t="str">
        <f>IF(Output[[#This Row],[Contract Measures]]="","",'2 - Monitoring'!V88)</f>
        <v/>
      </c>
      <c r="AC86" t="str">
        <f>IF(Output[[#This Row],[Contract Measures]]="","",'2 - Monitoring'!W88)</f>
        <v/>
      </c>
      <c r="AD86" t="str">
        <f>IF(Output[[#This Row],[Contract Measures]]="","",'2 - Monitoring'!X88)</f>
        <v/>
      </c>
      <c r="AE86" t="str">
        <f>IF(Output[[#This Row],[Contract Measures]]="","",'2 - Monitoring'!Y88)</f>
        <v/>
      </c>
      <c r="AF86" t="str">
        <f>IF(Output[[#This Row],[Contract Measures]]="","",'2 - Monitoring'!Z88)</f>
        <v/>
      </c>
      <c r="AG86" t="str">
        <f>IF(Output[[#This Row],[Contract Measures]]="","",'2 - Monitoring'!AA88)</f>
        <v/>
      </c>
      <c r="AH86" t="str">
        <f>IF(Output[[#This Row],[Contract Measures]]="","",'2 - Monitoring'!AB88)</f>
        <v/>
      </c>
      <c r="AI86" t="str">
        <f>IF(Output[[#This Row],[Contract Measures]]="","",'2 - Monitoring'!AC88)</f>
        <v/>
      </c>
      <c r="AJ86" t="str">
        <f>IF(Output[[#This Row],[Contract Measures]]="","",'2 - Monitoring'!AD88)</f>
        <v/>
      </c>
      <c r="AK86" t="str">
        <f>IF(Output[[#This Row],[Contract Measures]]="","",'2 - Monitoring'!AE88)</f>
        <v/>
      </c>
      <c r="AL86" t="str">
        <f>IF(Output[[#This Row],[Contract Measures]]="","",'2 - Monitoring'!AF88)</f>
        <v/>
      </c>
      <c r="AM86" t="str">
        <f>IF(Output[[#This Row],[Contract Measures]]="","",'2 - Monitoring'!AG88)</f>
        <v/>
      </c>
      <c r="AN86" t="str">
        <f>IF(Output[[#This Row],[Contract Measures]]="","",'2 - Monitoring'!AH88)</f>
        <v/>
      </c>
      <c r="AO86" t="str">
        <f>IF(Output[[#This Row],[Contract Measures]]="","",'2 - Monitoring'!AI88)</f>
        <v/>
      </c>
      <c r="AP86" t="str">
        <f>IF(Output[[#This Row],[Contract Measures]]="","",'2 - Monitoring'!AJ88)</f>
        <v/>
      </c>
      <c r="AQ86" t="str">
        <f>IF(Output[[#This Row],[Contract Measures]]="","",'2 - Monitoring'!AK88)</f>
        <v/>
      </c>
      <c r="AR86" t="str">
        <f>IF(Output[[#This Row],[Contract Measures]]="","",'2 - Monitoring'!AL88)</f>
        <v/>
      </c>
      <c r="AS86" t="str">
        <f>IF(Output[[#This Row],[Contract Measures]]="","",'2 - Monitoring'!AM88)</f>
        <v/>
      </c>
    </row>
    <row r="87" spans="2:45">
      <c r="B87" t="str">
        <f>IF(Output[[#This Row],[Contract Measures]]="","",contract_name)</f>
        <v/>
      </c>
      <c r="C87" t="str">
        <f>IF(Output[[#This Row],[Contract Measures]]="","",contract_ref)</f>
        <v/>
      </c>
      <c r="D87" t="str">
        <f>IF(Output[[#This Row],[Contract Measures]]="","",contract_supplier)</f>
        <v/>
      </c>
      <c r="E87" t="str">
        <f>IF(Output[[#This Row],[Contract Measures]]="","",contract_value)</f>
        <v/>
      </c>
      <c r="F87" t="str">
        <f>IF(Output[[#This Row],[Contract Measures]]="","",reporting_frequency)</f>
        <v/>
      </c>
      <c r="G87" s="8" t="str">
        <f>IF(Output[[#This Row],[Contract Measures]]="","",reporting_start)</f>
        <v/>
      </c>
      <c r="H87" t="str">
        <f>IF(Output[[#This Row],[Contract Measures]]="","",reporting_type)</f>
        <v/>
      </c>
      <c r="I87" t="str">
        <f>IF('2 - Monitoring'!B89=0,"",'2 - Monitoring'!B89)</f>
        <v/>
      </c>
      <c r="J87" t="str">
        <f>'2 - Monitoring'!D89</f>
        <v/>
      </c>
      <c r="K87" t="str">
        <f>'2 - Monitoring'!E89</f>
        <v/>
      </c>
      <c r="L87" t="str">
        <f>'2 - Monitoring'!F89</f>
        <v/>
      </c>
      <c r="M87" s="19" t="str">
        <f>'2 - Monitoring'!G89</f>
        <v/>
      </c>
      <c r="N87" t="str">
        <f>IF(Output[[#This Row],[Contract Measures]]="","",'2 - Monitoring'!H89)</f>
        <v/>
      </c>
      <c r="O87" t="str">
        <f>IF(Output[[#This Row],[Contract Measures]]="","",'2 - Monitoring'!I89)</f>
        <v/>
      </c>
      <c r="P87" t="str">
        <f>IF(Output[[#This Row],[Contract Measures]]="","",'2 - Monitoring'!J89)</f>
        <v/>
      </c>
      <c r="Q87" t="str">
        <f>IF(Output[[#This Row],[Contract Measures]]="","",'2 - Monitoring'!K89)</f>
        <v/>
      </c>
      <c r="R87" t="str">
        <f>IF(Output[[#This Row],[Contract Measures]]="","",'2 - Monitoring'!L89)</f>
        <v/>
      </c>
      <c r="S87" t="str">
        <f>IF(Output[[#This Row],[Contract Measures]]="","",'2 - Monitoring'!M89)</f>
        <v/>
      </c>
      <c r="T87" t="str">
        <f>IF(Output[[#This Row],[Contract Measures]]="","",'2 - Monitoring'!N89)</f>
        <v/>
      </c>
      <c r="U87" t="str">
        <f>IF(Output[[#This Row],[Contract Measures]]="","",'2 - Monitoring'!O89)</f>
        <v/>
      </c>
      <c r="V87" t="str">
        <f>IF(Output[[#This Row],[Contract Measures]]="","",'2 - Monitoring'!P89)</f>
        <v/>
      </c>
      <c r="W87" t="str">
        <f>IF(Output[[#This Row],[Contract Measures]]="","",'2 - Monitoring'!Q89)</f>
        <v/>
      </c>
      <c r="X87" t="str">
        <f>IF(Output[[#This Row],[Contract Measures]]="","",'2 - Monitoring'!R89)</f>
        <v/>
      </c>
      <c r="Y87" t="str">
        <f>IF(Output[[#This Row],[Contract Measures]]="","",'2 - Monitoring'!S89)</f>
        <v/>
      </c>
      <c r="Z87" t="str">
        <f>IF(Output[[#This Row],[Contract Measures]]="","",'2 - Monitoring'!T89)</f>
        <v/>
      </c>
      <c r="AA87" t="str">
        <f>IF(Output[[#This Row],[Contract Measures]]="","",'2 - Monitoring'!U89)</f>
        <v/>
      </c>
      <c r="AB87" t="str">
        <f>IF(Output[[#This Row],[Contract Measures]]="","",'2 - Monitoring'!V89)</f>
        <v/>
      </c>
      <c r="AC87" t="str">
        <f>IF(Output[[#This Row],[Contract Measures]]="","",'2 - Monitoring'!W89)</f>
        <v/>
      </c>
      <c r="AD87" t="str">
        <f>IF(Output[[#This Row],[Contract Measures]]="","",'2 - Monitoring'!X89)</f>
        <v/>
      </c>
      <c r="AE87" t="str">
        <f>IF(Output[[#This Row],[Contract Measures]]="","",'2 - Monitoring'!Y89)</f>
        <v/>
      </c>
      <c r="AF87" t="str">
        <f>IF(Output[[#This Row],[Contract Measures]]="","",'2 - Monitoring'!Z89)</f>
        <v/>
      </c>
      <c r="AG87" t="str">
        <f>IF(Output[[#This Row],[Contract Measures]]="","",'2 - Monitoring'!AA89)</f>
        <v/>
      </c>
      <c r="AH87" t="str">
        <f>IF(Output[[#This Row],[Contract Measures]]="","",'2 - Monitoring'!AB89)</f>
        <v/>
      </c>
      <c r="AI87" t="str">
        <f>IF(Output[[#This Row],[Contract Measures]]="","",'2 - Monitoring'!AC89)</f>
        <v/>
      </c>
      <c r="AJ87" t="str">
        <f>IF(Output[[#This Row],[Contract Measures]]="","",'2 - Monitoring'!AD89)</f>
        <v/>
      </c>
      <c r="AK87" t="str">
        <f>IF(Output[[#This Row],[Contract Measures]]="","",'2 - Monitoring'!AE89)</f>
        <v/>
      </c>
      <c r="AL87" t="str">
        <f>IF(Output[[#This Row],[Contract Measures]]="","",'2 - Monitoring'!AF89)</f>
        <v/>
      </c>
      <c r="AM87" t="str">
        <f>IF(Output[[#This Row],[Contract Measures]]="","",'2 - Monitoring'!AG89)</f>
        <v/>
      </c>
      <c r="AN87" t="str">
        <f>IF(Output[[#This Row],[Contract Measures]]="","",'2 - Monitoring'!AH89)</f>
        <v/>
      </c>
      <c r="AO87" t="str">
        <f>IF(Output[[#This Row],[Contract Measures]]="","",'2 - Monitoring'!AI89)</f>
        <v/>
      </c>
      <c r="AP87" t="str">
        <f>IF(Output[[#This Row],[Contract Measures]]="","",'2 - Monitoring'!AJ89)</f>
        <v/>
      </c>
      <c r="AQ87" t="str">
        <f>IF(Output[[#This Row],[Contract Measures]]="","",'2 - Monitoring'!AK89)</f>
        <v/>
      </c>
      <c r="AR87" t="str">
        <f>IF(Output[[#This Row],[Contract Measures]]="","",'2 - Monitoring'!AL89)</f>
        <v/>
      </c>
      <c r="AS87" t="str">
        <f>IF(Output[[#This Row],[Contract Measures]]="","",'2 - Monitoring'!AM89)</f>
        <v/>
      </c>
    </row>
    <row r="88" spans="2:45">
      <c r="B88" t="str">
        <f>IF(Output[[#This Row],[Contract Measures]]="","",contract_name)</f>
        <v/>
      </c>
      <c r="C88" t="str">
        <f>IF(Output[[#This Row],[Contract Measures]]="","",contract_ref)</f>
        <v/>
      </c>
      <c r="D88" t="str">
        <f>IF(Output[[#This Row],[Contract Measures]]="","",contract_supplier)</f>
        <v/>
      </c>
      <c r="E88" t="str">
        <f>IF(Output[[#This Row],[Contract Measures]]="","",contract_value)</f>
        <v/>
      </c>
      <c r="F88" t="str">
        <f>IF(Output[[#This Row],[Contract Measures]]="","",reporting_frequency)</f>
        <v/>
      </c>
      <c r="G88" s="8" t="str">
        <f>IF(Output[[#This Row],[Contract Measures]]="","",reporting_start)</f>
        <v/>
      </c>
      <c r="H88" t="str">
        <f>IF(Output[[#This Row],[Contract Measures]]="","",reporting_type)</f>
        <v/>
      </c>
      <c r="I88" t="str">
        <f>IF('2 - Monitoring'!B90=0,"",'2 - Monitoring'!B90)</f>
        <v/>
      </c>
      <c r="J88" t="str">
        <f>'2 - Monitoring'!D90</f>
        <v/>
      </c>
      <c r="K88" t="str">
        <f>'2 - Monitoring'!E90</f>
        <v/>
      </c>
      <c r="L88" t="str">
        <f>'2 - Monitoring'!F90</f>
        <v/>
      </c>
      <c r="M88" s="19" t="str">
        <f>'2 - Monitoring'!G90</f>
        <v/>
      </c>
      <c r="N88" t="str">
        <f>IF(Output[[#This Row],[Contract Measures]]="","",'2 - Monitoring'!H90)</f>
        <v/>
      </c>
      <c r="O88" t="str">
        <f>IF(Output[[#This Row],[Contract Measures]]="","",'2 - Monitoring'!I90)</f>
        <v/>
      </c>
      <c r="P88" t="str">
        <f>IF(Output[[#This Row],[Contract Measures]]="","",'2 - Monitoring'!J90)</f>
        <v/>
      </c>
      <c r="Q88" t="str">
        <f>IF(Output[[#This Row],[Contract Measures]]="","",'2 - Monitoring'!K90)</f>
        <v/>
      </c>
      <c r="R88" t="str">
        <f>IF(Output[[#This Row],[Contract Measures]]="","",'2 - Monitoring'!L90)</f>
        <v/>
      </c>
      <c r="S88" t="str">
        <f>IF(Output[[#This Row],[Contract Measures]]="","",'2 - Monitoring'!M90)</f>
        <v/>
      </c>
      <c r="T88" t="str">
        <f>IF(Output[[#This Row],[Contract Measures]]="","",'2 - Monitoring'!N90)</f>
        <v/>
      </c>
      <c r="U88" t="str">
        <f>IF(Output[[#This Row],[Contract Measures]]="","",'2 - Monitoring'!O90)</f>
        <v/>
      </c>
      <c r="V88" t="str">
        <f>IF(Output[[#This Row],[Contract Measures]]="","",'2 - Monitoring'!P90)</f>
        <v/>
      </c>
      <c r="W88" t="str">
        <f>IF(Output[[#This Row],[Contract Measures]]="","",'2 - Monitoring'!Q90)</f>
        <v/>
      </c>
      <c r="X88" t="str">
        <f>IF(Output[[#This Row],[Contract Measures]]="","",'2 - Monitoring'!R90)</f>
        <v/>
      </c>
      <c r="Y88" t="str">
        <f>IF(Output[[#This Row],[Contract Measures]]="","",'2 - Monitoring'!S90)</f>
        <v/>
      </c>
      <c r="Z88" t="str">
        <f>IF(Output[[#This Row],[Contract Measures]]="","",'2 - Monitoring'!T90)</f>
        <v/>
      </c>
      <c r="AA88" t="str">
        <f>IF(Output[[#This Row],[Contract Measures]]="","",'2 - Monitoring'!U90)</f>
        <v/>
      </c>
      <c r="AB88" t="str">
        <f>IF(Output[[#This Row],[Contract Measures]]="","",'2 - Monitoring'!V90)</f>
        <v/>
      </c>
      <c r="AC88" t="str">
        <f>IF(Output[[#This Row],[Contract Measures]]="","",'2 - Monitoring'!W90)</f>
        <v/>
      </c>
      <c r="AD88" t="str">
        <f>IF(Output[[#This Row],[Contract Measures]]="","",'2 - Monitoring'!X90)</f>
        <v/>
      </c>
      <c r="AE88" t="str">
        <f>IF(Output[[#This Row],[Contract Measures]]="","",'2 - Monitoring'!Y90)</f>
        <v/>
      </c>
      <c r="AF88" t="str">
        <f>IF(Output[[#This Row],[Contract Measures]]="","",'2 - Monitoring'!Z90)</f>
        <v/>
      </c>
      <c r="AG88" t="str">
        <f>IF(Output[[#This Row],[Contract Measures]]="","",'2 - Monitoring'!AA90)</f>
        <v/>
      </c>
      <c r="AH88" t="str">
        <f>IF(Output[[#This Row],[Contract Measures]]="","",'2 - Monitoring'!AB90)</f>
        <v/>
      </c>
      <c r="AI88" t="str">
        <f>IF(Output[[#This Row],[Contract Measures]]="","",'2 - Monitoring'!AC90)</f>
        <v/>
      </c>
      <c r="AJ88" t="str">
        <f>IF(Output[[#This Row],[Contract Measures]]="","",'2 - Monitoring'!AD90)</f>
        <v/>
      </c>
      <c r="AK88" t="str">
        <f>IF(Output[[#This Row],[Contract Measures]]="","",'2 - Monitoring'!AE90)</f>
        <v/>
      </c>
      <c r="AL88" t="str">
        <f>IF(Output[[#This Row],[Contract Measures]]="","",'2 - Monitoring'!AF90)</f>
        <v/>
      </c>
      <c r="AM88" t="str">
        <f>IF(Output[[#This Row],[Contract Measures]]="","",'2 - Monitoring'!AG90)</f>
        <v/>
      </c>
      <c r="AN88" t="str">
        <f>IF(Output[[#This Row],[Contract Measures]]="","",'2 - Monitoring'!AH90)</f>
        <v/>
      </c>
      <c r="AO88" t="str">
        <f>IF(Output[[#This Row],[Contract Measures]]="","",'2 - Monitoring'!AI90)</f>
        <v/>
      </c>
      <c r="AP88" t="str">
        <f>IF(Output[[#This Row],[Contract Measures]]="","",'2 - Monitoring'!AJ90)</f>
        <v/>
      </c>
      <c r="AQ88" t="str">
        <f>IF(Output[[#This Row],[Contract Measures]]="","",'2 - Monitoring'!AK90)</f>
        <v/>
      </c>
      <c r="AR88" t="str">
        <f>IF(Output[[#This Row],[Contract Measures]]="","",'2 - Monitoring'!AL90)</f>
        <v/>
      </c>
      <c r="AS88" t="str">
        <f>IF(Output[[#This Row],[Contract Measures]]="","",'2 - Monitoring'!AM90)</f>
        <v/>
      </c>
    </row>
    <row r="89" spans="2:45">
      <c r="B89" t="str">
        <f>IF(Output[[#This Row],[Contract Measures]]="","",contract_name)</f>
        <v/>
      </c>
      <c r="C89" t="str">
        <f>IF(Output[[#This Row],[Contract Measures]]="","",contract_ref)</f>
        <v/>
      </c>
      <c r="D89" t="str">
        <f>IF(Output[[#This Row],[Contract Measures]]="","",contract_supplier)</f>
        <v/>
      </c>
      <c r="E89" t="str">
        <f>IF(Output[[#This Row],[Contract Measures]]="","",contract_value)</f>
        <v/>
      </c>
      <c r="F89" t="str">
        <f>IF(Output[[#This Row],[Contract Measures]]="","",reporting_frequency)</f>
        <v/>
      </c>
      <c r="G89" s="8" t="str">
        <f>IF(Output[[#This Row],[Contract Measures]]="","",reporting_start)</f>
        <v/>
      </c>
      <c r="H89" t="str">
        <f>IF(Output[[#This Row],[Contract Measures]]="","",reporting_type)</f>
        <v/>
      </c>
      <c r="I89" t="str">
        <f>IF('2 - Monitoring'!B91=0,"",'2 - Monitoring'!B91)</f>
        <v/>
      </c>
      <c r="J89" t="str">
        <f>'2 - Monitoring'!D91</f>
        <v/>
      </c>
      <c r="K89" t="str">
        <f>'2 - Monitoring'!E91</f>
        <v/>
      </c>
      <c r="L89" t="str">
        <f>'2 - Monitoring'!F91</f>
        <v/>
      </c>
      <c r="M89" s="19" t="str">
        <f>'2 - Monitoring'!G91</f>
        <v/>
      </c>
      <c r="N89" t="str">
        <f>IF(Output[[#This Row],[Contract Measures]]="","",'2 - Monitoring'!H91)</f>
        <v/>
      </c>
      <c r="O89" t="str">
        <f>IF(Output[[#This Row],[Contract Measures]]="","",'2 - Monitoring'!I91)</f>
        <v/>
      </c>
      <c r="P89" t="str">
        <f>IF(Output[[#This Row],[Contract Measures]]="","",'2 - Monitoring'!J91)</f>
        <v/>
      </c>
      <c r="Q89" t="str">
        <f>IF(Output[[#This Row],[Contract Measures]]="","",'2 - Monitoring'!K91)</f>
        <v/>
      </c>
      <c r="R89" t="str">
        <f>IF(Output[[#This Row],[Contract Measures]]="","",'2 - Monitoring'!L91)</f>
        <v/>
      </c>
      <c r="S89" t="str">
        <f>IF(Output[[#This Row],[Contract Measures]]="","",'2 - Monitoring'!M91)</f>
        <v/>
      </c>
      <c r="T89" t="str">
        <f>IF(Output[[#This Row],[Contract Measures]]="","",'2 - Monitoring'!N91)</f>
        <v/>
      </c>
      <c r="U89" t="str">
        <f>IF(Output[[#This Row],[Contract Measures]]="","",'2 - Monitoring'!O91)</f>
        <v/>
      </c>
      <c r="V89" t="str">
        <f>IF(Output[[#This Row],[Contract Measures]]="","",'2 - Monitoring'!P91)</f>
        <v/>
      </c>
      <c r="W89" t="str">
        <f>IF(Output[[#This Row],[Contract Measures]]="","",'2 - Monitoring'!Q91)</f>
        <v/>
      </c>
      <c r="X89" t="str">
        <f>IF(Output[[#This Row],[Contract Measures]]="","",'2 - Monitoring'!R91)</f>
        <v/>
      </c>
      <c r="Y89" t="str">
        <f>IF(Output[[#This Row],[Contract Measures]]="","",'2 - Monitoring'!S91)</f>
        <v/>
      </c>
      <c r="Z89" t="str">
        <f>IF(Output[[#This Row],[Contract Measures]]="","",'2 - Monitoring'!T91)</f>
        <v/>
      </c>
      <c r="AA89" t="str">
        <f>IF(Output[[#This Row],[Contract Measures]]="","",'2 - Monitoring'!U91)</f>
        <v/>
      </c>
      <c r="AB89" t="str">
        <f>IF(Output[[#This Row],[Contract Measures]]="","",'2 - Monitoring'!V91)</f>
        <v/>
      </c>
      <c r="AC89" t="str">
        <f>IF(Output[[#This Row],[Contract Measures]]="","",'2 - Monitoring'!W91)</f>
        <v/>
      </c>
      <c r="AD89" t="str">
        <f>IF(Output[[#This Row],[Contract Measures]]="","",'2 - Monitoring'!X91)</f>
        <v/>
      </c>
      <c r="AE89" t="str">
        <f>IF(Output[[#This Row],[Contract Measures]]="","",'2 - Monitoring'!Y91)</f>
        <v/>
      </c>
      <c r="AF89" t="str">
        <f>IF(Output[[#This Row],[Contract Measures]]="","",'2 - Monitoring'!Z91)</f>
        <v/>
      </c>
      <c r="AG89" t="str">
        <f>IF(Output[[#This Row],[Contract Measures]]="","",'2 - Monitoring'!AA91)</f>
        <v/>
      </c>
      <c r="AH89" t="str">
        <f>IF(Output[[#This Row],[Contract Measures]]="","",'2 - Monitoring'!AB91)</f>
        <v/>
      </c>
      <c r="AI89" t="str">
        <f>IF(Output[[#This Row],[Contract Measures]]="","",'2 - Monitoring'!AC91)</f>
        <v/>
      </c>
      <c r="AJ89" t="str">
        <f>IF(Output[[#This Row],[Contract Measures]]="","",'2 - Monitoring'!AD91)</f>
        <v/>
      </c>
      <c r="AK89" t="str">
        <f>IF(Output[[#This Row],[Contract Measures]]="","",'2 - Monitoring'!AE91)</f>
        <v/>
      </c>
      <c r="AL89" t="str">
        <f>IF(Output[[#This Row],[Contract Measures]]="","",'2 - Monitoring'!AF91)</f>
        <v/>
      </c>
      <c r="AM89" t="str">
        <f>IF(Output[[#This Row],[Contract Measures]]="","",'2 - Monitoring'!AG91)</f>
        <v/>
      </c>
      <c r="AN89" t="str">
        <f>IF(Output[[#This Row],[Contract Measures]]="","",'2 - Monitoring'!AH91)</f>
        <v/>
      </c>
      <c r="AO89" t="str">
        <f>IF(Output[[#This Row],[Contract Measures]]="","",'2 - Monitoring'!AI91)</f>
        <v/>
      </c>
      <c r="AP89" t="str">
        <f>IF(Output[[#This Row],[Contract Measures]]="","",'2 - Monitoring'!AJ91)</f>
        <v/>
      </c>
      <c r="AQ89" t="str">
        <f>IF(Output[[#This Row],[Contract Measures]]="","",'2 - Monitoring'!AK91)</f>
        <v/>
      </c>
      <c r="AR89" t="str">
        <f>IF(Output[[#This Row],[Contract Measures]]="","",'2 - Monitoring'!AL91)</f>
        <v/>
      </c>
      <c r="AS89" t="str">
        <f>IF(Output[[#This Row],[Contract Measures]]="","",'2 - Monitoring'!AM91)</f>
        <v/>
      </c>
    </row>
    <row r="90" spans="2:45">
      <c r="B90" t="str">
        <f>IF(Output[[#This Row],[Contract Measures]]="","",contract_name)</f>
        <v/>
      </c>
      <c r="C90" t="str">
        <f>IF(Output[[#This Row],[Contract Measures]]="","",contract_ref)</f>
        <v/>
      </c>
      <c r="D90" t="str">
        <f>IF(Output[[#This Row],[Contract Measures]]="","",contract_supplier)</f>
        <v/>
      </c>
      <c r="E90" t="str">
        <f>IF(Output[[#This Row],[Contract Measures]]="","",contract_value)</f>
        <v/>
      </c>
      <c r="F90" t="str">
        <f>IF(Output[[#This Row],[Contract Measures]]="","",reporting_frequency)</f>
        <v/>
      </c>
      <c r="G90" s="8" t="str">
        <f>IF(Output[[#This Row],[Contract Measures]]="","",reporting_start)</f>
        <v/>
      </c>
      <c r="H90" t="str">
        <f>IF(Output[[#This Row],[Contract Measures]]="","",reporting_type)</f>
        <v/>
      </c>
      <c r="I90" t="str">
        <f>IF('2 - Monitoring'!B92=0,"",'2 - Monitoring'!B92)</f>
        <v/>
      </c>
      <c r="J90" t="str">
        <f>'2 - Monitoring'!D92</f>
        <v/>
      </c>
      <c r="K90" t="str">
        <f>'2 - Monitoring'!E92</f>
        <v/>
      </c>
      <c r="L90" t="str">
        <f>'2 - Monitoring'!F92</f>
        <v/>
      </c>
      <c r="M90" s="19" t="str">
        <f>'2 - Monitoring'!G92</f>
        <v/>
      </c>
      <c r="N90" t="str">
        <f>IF(Output[[#This Row],[Contract Measures]]="","",'2 - Monitoring'!H92)</f>
        <v/>
      </c>
      <c r="O90" t="str">
        <f>IF(Output[[#This Row],[Contract Measures]]="","",'2 - Monitoring'!I92)</f>
        <v/>
      </c>
      <c r="P90" t="str">
        <f>IF(Output[[#This Row],[Contract Measures]]="","",'2 - Monitoring'!J92)</f>
        <v/>
      </c>
      <c r="Q90" t="str">
        <f>IF(Output[[#This Row],[Contract Measures]]="","",'2 - Monitoring'!K92)</f>
        <v/>
      </c>
      <c r="R90" t="str">
        <f>IF(Output[[#This Row],[Contract Measures]]="","",'2 - Monitoring'!L92)</f>
        <v/>
      </c>
      <c r="S90" t="str">
        <f>IF(Output[[#This Row],[Contract Measures]]="","",'2 - Monitoring'!M92)</f>
        <v/>
      </c>
      <c r="T90" t="str">
        <f>IF(Output[[#This Row],[Contract Measures]]="","",'2 - Monitoring'!N92)</f>
        <v/>
      </c>
      <c r="U90" t="str">
        <f>IF(Output[[#This Row],[Contract Measures]]="","",'2 - Monitoring'!O92)</f>
        <v/>
      </c>
      <c r="V90" t="str">
        <f>IF(Output[[#This Row],[Contract Measures]]="","",'2 - Monitoring'!P92)</f>
        <v/>
      </c>
      <c r="W90" t="str">
        <f>IF(Output[[#This Row],[Contract Measures]]="","",'2 - Monitoring'!Q92)</f>
        <v/>
      </c>
      <c r="X90" t="str">
        <f>IF(Output[[#This Row],[Contract Measures]]="","",'2 - Monitoring'!R92)</f>
        <v/>
      </c>
      <c r="Y90" t="str">
        <f>IF(Output[[#This Row],[Contract Measures]]="","",'2 - Monitoring'!S92)</f>
        <v/>
      </c>
      <c r="Z90" t="str">
        <f>IF(Output[[#This Row],[Contract Measures]]="","",'2 - Monitoring'!T92)</f>
        <v/>
      </c>
      <c r="AA90" t="str">
        <f>IF(Output[[#This Row],[Contract Measures]]="","",'2 - Monitoring'!U92)</f>
        <v/>
      </c>
      <c r="AB90" t="str">
        <f>IF(Output[[#This Row],[Contract Measures]]="","",'2 - Monitoring'!V92)</f>
        <v/>
      </c>
      <c r="AC90" t="str">
        <f>IF(Output[[#This Row],[Contract Measures]]="","",'2 - Monitoring'!W92)</f>
        <v/>
      </c>
      <c r="AD90" t="str">
        <f>IF(Output[[#This Row],[Contract Measures]]="","",'2 - Monitoring'!X92)</f>
        <v/>
      </c>
      <c r="AE90" t="str">
        <f>IF(Output[[#This Row],[Contract Measures]]="","",'2 - Monitoring'!Y92)</f>
        <v/>
      </c>
      <c r="AF90" t="str">
        <f>IF(Output[[#This Row],[Contract Measures]]="","",'2 - Monitoring'!Z92)</f>
        <v/>
      </c>
      <c r="AG90" t="str">
        <f>IF(Output[[#This Row],[Contract Measures]]="","",'2 - Monitoring'!AA92)</f>
        <v/>
      </c>
      <c r="AH90" t="str">
        <f>IF(Output[[#This Row],[Contract Measures]]="","",'2 - Monitoring'!AB92)</f>
        <v/>
      </c>
      <c r="AI90" t="str">
        <f>IF(Output[[#This Row],[Contract Measures]]="","",'2 - Monitoring'!AC92)</f>
        <v/>
      </c>
      <c r="AJ90" t="str">
        <f>IF(Output[[#This Row],[Contract Measures]]="","",'2 - Monitoring'!AD92)</f>
        <v/>
      </c>
      <c r="AK90" t="str">
        <f>IF(Output[[#This Row],[Contract Measures]]="","",'2 - Monitoring'!AE92)</f>
        <v/>
      </c>
      <c r="AL90" t="str">
        <f>IF(Output[[#This Row],[Contract Measures]]="","",'2 - Monitoring'!AF92)</f>
        <v/>
      </c>
      <c r="AM90" t="str">
        <f>IF(Output[[#This Row],[Contract Measures]]="","",'2 - Monitoring'!AG92)</f>
        <v/>
      </c>
      <c r="AN90" t="str">
        <f>IF(Output[[#This Row],[Contract Measures]]="","",'2 - Monitoring'!AH92)</f>
        <v/>
      </c>
      <c r="AO90" t="str">
        <f>IF(Output[[#This Row],[Contract Measures]]="","",'2 - Monitoring'!AI92)</f>
        <v/>
      </c>
      <c r="AP90" t="str">
        <f>IF(Output[[#This Row],[Contract Measures]]="","",'2 - Monitoring'!AJ92)</f>
        <v/>
      </c>
      <c r="AQ90" t="str">
        <f>IF(Output[[#This Row],[Contract Measures]]="","",'2 - Monitoring'!AK92)</f>
        <v/>
      </c>
      <c r="AR90" t="str">
        <f>IF(Output[[#This Row],[Contract Measures]]="","",'2 - Monitoring'!AL92)</f>
        <v/>
      </c>
      <c r="AS90" t="str">
        <f>IF(Output[[#This Row],[Contract Measures]]="","",'2 - Monitoring'!AM92)</f>
        <v/>
      </c>
    </row>
    <row r="91" spans="2:45">
      <c r="B91" t="str">
        <f>IF(Output[[#This Row],[Contract Measures]]="","",contract_name)</f>
        <v/>
      </c>
      <c r="C91" t="str">
        <f>IF(Output[[#This Row],[Contract Measures]]="","",contract_ref)</f>
        <v/>
      </c>
      <c r="D91" t="str">
        <f>IF(Output[[#This Row],[Contract Measures]]="","",contract_supplier)</f>
        <v/>
      </c>
      <c r="E91" t="str">
        <f>IF(Output[[#This Row],[Contract Measures]]="","",contract_value)</f>
        <v/>
      </c>
      <c r="F91" t="str">
        <f>IF(Output[[#This Row],[Contract Measures]]="","",reporting_frequency)</f>
        <v/>
      </c>
      <c r="G91" s="8" t="str">
        <f>IF(Output[[#This Row],[Contract Measures]]="","",reporting_start)</f>
        <v/>
      </c>
      <c r="H91" t="str">
        <f>IF(Output[[#This Row],[Contract Measures]]="","",reporting_type)</f>
        <v/>
      </c>
      <c r="I91" t="str">
        <f>IF('2 - Monitoring'!B93=0,"",'2 - Monitoring'!B93)</f>
        <v/>
      </c>
      <c r="J91" t="str">
        <f>'2 - Monitoring'!D93</f>
        <v/>
      </c>
      <c r="K91" t="str">
        <f>'2 - Monitoring'!E93</f>
        <v/>
      </c>
      <c r="L91" t="str">
        <f>'2 - Monitoring'!F93</f>
        <v/>
      </c>
      <c r="M91" s="19" t="str">
        <f>'2 - Monitoring'!G93</f>
        <v/>
      </c>
      <c r="N91" t="str">
        <f>IF(Output[[#This Row],[Contract Measures]]="","",'2 - Monitoring'!H93)</f>
        <v/>
      </c>
      <c r="O91" t="str">
        <f>IF(Output[[#This Row],[Contract Measures]]="","",'2 - Monitoring'!I93)</f>
        <v/>
      </c>
      <c r="P91" t="str">
        <f>IF(Output[[#This Row],[Contract Measures]]="","",'2 - Monitoring'!J93)</f>
        <v/>
      </c>
      <c r="Q91" t="str">
        <f>IF(Output[[#This Row],[Contract Measures]]="","",'2 - Monitoring'!K93)</f>
        <v/>
      </c>
      <c r="R91" t="str">
        <f>IF(Output[[#This Row],[Contract Measures]]="","",'2 - Monitoring'!L93)</f>
        <v/>
      </c>
      <c r="S91" t="str">
        <f>IF(Output[[#This Row],[Contract Measures]]="","",'2 - Monitoring'!M93)</f>
        <v/>
      </c>
      <c r="T91" t="str">
        <f>IF(Output[[#This Row],[Contract Measures]]="","",'2 - Monitoring'!N93)</f>
        <v/>
      </c>
      <c r="U91" t="str">
        <f>IF(Output[[#This Row],[Contract Measures]]="","",'2 - Monitoring'!O93)</f>
        <v/>
      </c>
      <c r="V91" t="str">
        <f>IF(Output[[#This Row],[Contract Measures]]="","",'2 - Monitoring'!P93)</f>
        <v/>
      </c>
      <c r="W91" t="str">
        <f>IF(Output[[#This Row],[Contract Measures]]="","",'2 - Monitoring'!Q93)</f>
        <v/>
      </c>
      <c r="X91" t="str">
        <f>IF(Output[[#This Row],[Contract Measures]]="","",'2 - Monitoring'!R93)</f>
        <v/>
      </c>
      <c r="Y91" t="str">
        <f>IF(Output[[#This Row],[Contract Measures]]="","",'2 - Monitoring'!S93)</f>
        <v/>
      </c>
      <c r="Z91" t="str">
        <f>IF(Output[[#This Row],[Contract Measures]]="","",'2 - Monitoring'!T93)</f>
        <v/>
      </c>
      <c r="AA91" t="str">
        <f>IF(Output[[#This Row],[Contract Measures]]="","",'2 - Monitoring'!U93)</f>
        <v/>
      </c>
      <c r="AB91" t="str">
        <f>IF(Output[[#This Row],[Contract Measures]]="","",'2 - Monitoring'!V93)</f>
        <v/>
      </c>
      <c r="AC91" t="str">
        <f>IF(Output[[#This Row],[Contract Measures]]="","",'2 - Monitoring'!W93)</f>
        <v/>
      </c>
      <c r="AD91" t="str">
        <f>IF(Output[[#This Row],[Contract Measures]]="","",'2 - Monitoring'!X93)</f>
        <v/>
      </c>
      <c r="AE91" t="str">
        <f>IF(Output[[#This Row],[Contract Measures]]="","",'2 - Monitoring'!Y93)</f>
        <v/>
      </c>
      <c r="AF91" t="str">
        <f>IF(Output[[#This Row],[Contract Measures]]="","",'2 - Monitoring'!Z93)</f>
        <v/>
      </c>
      <c r="AG91" t="str">
        <f>IF(Output[[#This Row],[Contract Measures]]="","",'2 - Monitoring'!AA93)</f>
        <v/>
      </c>
      <c r="AH91" t="str">
        <f>IF(Output[[#This Row],[Contract Measures]]="","",'2 - Monitoring'!AB93)</f>
        <v/>
      </c>
      <c r="AI91" t="str">
        <f>IF(Output[[#This Row],[Contract Measures]]="","",'2 - Monitoring'!AC93)</f>
        <v/>
      </c>
      <c r="AJ91" t="str">
        <f>IF(Output[[#This Row],[Contract Measures]]="","",'2 - Monitoring'!AD93)</f>
        <v/>
      </c>
      <c r="AK91" t="str">
        <f>IF(Output[[#This Row],[Contract Measures]]="","",'2 - Monitoring'!AE93)</f>
        <v/>
      </c>
      <c r="AL91" t="str">
        <f>IF(Output[[#This Row],[Contract Measures]]="","",'2 - Monitoring'!AF93)</f>
        <v/>
      </c>
      <c r="AM91" t="str">
        <f>IF(Output[[#This Row],[Contract Measures]]="","",'2 - Monitoring'!AG93)</f>
        <v/>
      </c>
      <c r="AN91" t="str">
        <f>IF(Output[[#This Row],[Contract Measures]]="","",'2 - Monitoring'!AH93)</f>
        <v/>
      </c>
      <c r="AO91" t="str">
        <f>IF(Output[[#This Row],[Contract Measures]]="","",'2 - Monitoring'!AI93)</f>
        <v/>
      </c>
      <c r="AP91" t="str">
        <f>IF(Output[[#This Row],[Contract Measures]]="","",'2 - Monitoring'!AJ93)</f>
        <v/>
      </c>
      <c r="AQ91" t="str">
        <f>IF(Output[[#This Row],[Contract Measures]]="","",'2 - Monitoring'!AK93)</f>
        <v/>
      </c>
      <c r="AR91" t="str">
        <f>IF(Output[[#This Row],[Contract Measures]]="","",'2 - Monitoring'!AL93)</f>
        <v/>
      </c>
      <c r="AS91" t="str">
        <f>IF(Output[[#This Row],[Contract Measures]]="","",'2 - Monitoring'!AM93)</f>
        <v/>
      </c>
    </row>
    <row r="92" spans="2:45">
      <c r="B92" t="str">
        <f>IF(Output[[#This Row],[Contract Measures]]="","",contract_name)</f>
        <v/>
      </c>
      <c r="C92" t="str">
        <f>IF(Output[[#This Row],[Contract Measures]]="","",contract_ref)</f>
        <v/>
      </c>
      <c r="D92" t="str">
        <f>IF(Output[[#This Row],[Contract Measures]]="","",contract_supplier)</f>
        <v/>
      </c>
      <c r="E92" t="str">
        <f>IF(Output[[#This Row],[Contract Measures]]="","",contract_value)</f>
        <v/>
      </c>
      <c r="F92" t="str">
        <f>IF(Output[[#This Row],[Contract Measures]]="","",reporting_frequency)</f>
        <v/>
      </c>
      <c r="G92" s="8" t="str">
        <f>IF(Output[[#This Row],[Contract Measures]]="","",reporting_start)</f>
        <v/>
      </c>
      <c r="H92" t="str">
        <f>IF(Output[[#This Row],[Contract Measures]]="","",reporting_type)</f>
        <v/>
      </c>
      <c r="I92" t="str">
        <f>IF('2 - Monitoring'!B94=0,"",'2 - Monitoring'!B94)</f>
        <v/>
      </c>
      <c r="J92" t="str">
        <f>'2 - Monitoring'!D94</f>
        <v/>
      </c>
      <c r="K92" t="str">
        <f>'2 - Monitoring'!E94</f>
        <v/>
      </c>
      <c r="L92" t="str">
        <f>'2 - Monitoring'!F94</f>
        <v/>
      </c>
      <c r="M92" s="19" t="str">
        <f>'2 - Monitoring'!G94</f>
        <v/>
      </c>
      <c r="N92" t="str">
        <f>IF(Output[[#This Row],[Contract Measures]]="","",'2 - Monitoring'!H94)</f>
        <v/>
      </c>
      <c r="O92" t="str">
        <f>IF(Output[[#This Row],[Contract Measures]]="","",'2 - Monitoring'!I94)</f>
        <v/>
      </c>
      <c r="P92" t="str">
        <f>IF(Output[[#This Row],[Contract Measures]]="","",'2 - Monitoring'!J94)</f>
        <v/>
      </c>
      <c r="Q92" t="str">
        <f>IF(Output[[#This Row],[Contract Measures]]="","",'2 - Monitoring'!K94)</f>
        <v/>
      </c>
      <c r="R92" t="str">
        <f>IF(Output[[#This Row],[Contract Measures]]="","",'2 - Monitoring'!L94)</f>
        <v/>
      </c>
      <c r="S92" t="str">
        <f>IF(Output[[#This Row],[Contract Measures]]="","",'2 - Monitoring'!M94)</f>
        <v/>
      </c>
      <c r="T92" t="str">
        <f>IF(Output[[#This Row],[Contract Measures]]="","",'2 - Monitoring'!N94)</f>
        <v/>
      </c>
      <c r="U92" t="str">
        <f>IF(Output[[#This Row],[Contract Measures]]="","",'2 - Monitoring'!O94)</f>
        <v/>
      </c>
      <c r="V92" t="str">
        <f>IF(Output[[#This Row],[Contract Measures]]="","",'2 - Monitoring'!P94)</f>
        <v/>
      </c>
      <c r="W92" t="str">
        <f>IF(Output[[#This Row],[Contract Measures]]="","",'2 - Monitoring'!Q94)</f>
        <v/>
      </c>
      <c r="X92" t="str">
        <f>IF(Output[[#This Row],[Contract Measures]]="","",'2 - Monitoring'!R94)</f>
        <v/>
      </c>
      <c r="Y92" t="str">
        <f>IF(Output[[#This Row],[Contract Measures]]="","",'2 - Monitoring'!S94)</f>
        <v/>
      </c>
      <c r="Z92" t="str">
        <f>IF(Output[[#This Row],[Contract Measures]]="","",'2 - Monitoring'!T94)</f>
        <v/>
      </c>
      <c r="AA92" t="str">
        <f>IF(Output[[#This Row],[Contract Measures]]="","",'2 - Monitoring'!U94)</f>
        <v/>
      </c>
      <c r="AB92" t="str">
        <f>IF(Output[[#This Row],[Contract Measures]]="","",'2 - Monitoring'!V94)</f>
        <v/>
      </c>
      <c r="AC92" t="str">
        <f>IF(Output[[#This Row],[Contract Measures]]="","",'2 - Monitoring'!W94)</f>
        <v/>
      </c>
      <c r="AD92" t="str">
        <f>IF(Output[[#This Row],[Contract Measures]]="","",'2 - Monitoring'!X94)</f>
        <v/>
      </c>
      <c r="AE92" t="str">
        <f>IF(Output[[#This Row],[Contract Measures]]="","",'2 - Monitoring'!Y94)</f>
        <v/>
      </c>
      <c r="AF92" t="str">
        <f>IF(Output[[#This Row],[Contract Measures]]="","",'2 - Monitoring'!Z94)</f>
        <v/>
      </c>
      <c r="AG92" t="str">
        <f>IF(Output[[#This Row],[Contract Measures]]="","",'2 - Monitoring'!AA94)</f>
        <v/>
      </c>
      <c r="AH92" t="str">
        <f>IF(Output[[#This Row],[Contract Measures]]="","",'2 - Monitoring'!AB94)</f>
        <v/>
      </c>
      <c r="AI92" t="str">
        <f>IF(Output[[#This Row],[Contract Measures]]="","",'2 - Monitoring'!AC94)</f>
        <v/>
      </c>
      <c r="AJ92" t="str">
        <f>IF(Output[[#This Row],[Contract Measures]]="","",'2 - Monitoring'!AD94)</f>
        <v/>
      </c>
      <c r="AK92" t="str">
        <f>IF(Output[[#This Row],[Contract Measures]]="","",'2 - Monitoring'!AE94)</f>
        <v/>
      </c>
      <c r="AL92" t="str">
        <f>IF(Output[[#This Row],[Contract Measures]]="","",'2 - Monitoring'!AF94)</f>
        <v/>
      </c>
      <c r="AM92" t="str">
        <f>IF(Output[[#This Row],[Contract Measures]]="","",'2 - Monitoring'!AG94)</f>
        <v/>
      </c>
      <c r="AN92" t="str">
        <f>IF(Output[[#This Row],[Contract Measures]]="","",'2 - Monitoring'!AH94)</f>
        <v/>
      </c>
      <c r="AO92" t="str">
        <f>IF(Output[[#This Row],[Contract Measures]]="","",'2 - Monitoring'!AI94)</f>
        <v/>
      </c>
      <c r="AP92" t="str">
        <f>IF(Output[[#This Row],[Contract Measures]]="","",'2 - Monitoring'!AJ94)</f>
        <v/>
      </c>
      <c r="AQ92" t="str">
        <f>IF(Output[[#This Row],[Contract Measures]]="","",'2 - Monitoring'!AK94)</f>
        <v/>
      </c>
      <c r="AR92" t="str">
        <f>IF(Output[[#This Row],[Contract Measures]]="","",'2 - Monitoring'!AL94)</f>
        <v/>
      </c>
      <c r="AS92" t="str">
        <f>IF(Output[[#This Row],[Contract Measures]]="","",'2 - Monitoring'!AM94)</f>
        <v/>
      </c>
    </row>
    <row r="93" spans="2:45">
      <c r="B93" t="str">
        <f>IF(Output[[#This Row],[Contract Measures]]="","",contract_name)</f>
        <v/>
      </c>
      <c r="C93" t="str">
        <f>IF(Output[[#This Row],[Contract Measures]]="","",contract_ref)</f>
        <v/>
      </c>
      <c r="D93" t="str">
        <f>IF(Output[[#This Row],[Contract Measures]]="","",contract_supplier)</f>
        <v/>
      </c>
      <c r="E93" t="str">
        <f>IF(Output[[#This Row],[Contract Measures]]="","",contract_value)</f>
        <v/>
      </c>
      <c r="F93" t="str">
        <f>IF(Output[[#This Row],[Contract Measures]]="","",reporting_frequency)</f>
        <v/>
      </c>
      <c r="G93" s="8" t="str">
        <f>IF(Output[[#This Row],[Contract Measures]]="","",reporting_start)</f>
        <v/>
      </c>
      <c r="H93" t="str">
        <f>IF(Output[[#This Row],[Contract Measures]]="","",reporting_type)</f>
        <v/>
      </c>
      <c r="I93" t="str">
        <f>IF('2 - Monitoring'!B95=0,"",'2 - Monitoring'!B95)</f>
        <v/>
      </c>
      <c r="J93" t="str">
        <f>'2 - Monitoring'!D95</f>
        <v/>
      </c>
      <c r="K93" t="str">
        <f>'2 - Monitoring'!E95</f>
        <v/>
      </c>
      <c r="L93" t="str">
        <f>'2 - Monitoring'!F95</f>
        <v/>
      </c>
      <c r="M93" s="19" t="str">
        <f>'2 - Monitoring'!G95</f>
        <v/>
      </c>
      <c r="N93" t="str">
        <f>IF(Output[[#This Row],[Contract Measures]]="","",'2 - Monitoring'!H95)</f>
        <v/>
      </c>
      <c r="O93" t="str">
        <f>IF(Output[[#This Row],[Contract Measures]]="","",'2 - Monitoring'!I95)</f>
        <v/>
      </c>
      <c r="P93" t="str">
        <f>IF(Output[[#This Row],[Contract Measures]]="","",'2 - Monitoring'!J95)</f>
        <v/>
      </c>
      <c r="Q93" t="str">
        <f>IF(Output[[#This Row],[Contract Measures]]="","",'2 - Monitoring'!K95)</f>
        <v/>
      </c>
      <c r="R93" t="str">
        <f>IF(Output[[#This Row],[Contract Measures]]="","",'2 - Monitoring'!L95)</f>
        <v/>
      </c>
      <c r="S93" t="str">
        <f>IF(Output[[#This Row],[Contract Measures]]="","",'2 - Monitoring'!M95)</f>
        <v/>
      </c>
      <c r="T93" t="str">
        <f>IF(Output[[#This Row],[Contract Measures]]="","",'2 - Monitoring'!N95)</f>
        <v/>
      </c>
      <c r="U93" t="str">
        <f>IF(Output[[#This Row],[Contract Measures]]="","",'2 - Monitoring'!O95)</f>
        <v/>
      </c>
      <c r="V93" t="str">
        <f>IF(Output[[#This Row],[Contract Measures]]="","",'2 - Monitoring'!P95)</f>
        <v/>
      </c>
      <c r="W93" t="str">
        <f>IF(Output[[#This Row],[Contract Measures]]="","",'2 - Monitoring'!Q95)</f>
        <v/>
      </c>
      <c r="X93" t="str">
        <f>IF(Output[[#This Row],[Contract Measures]]="","",'2 - Monitoring'!R95)</f>
        <v/>
      </c>
      <c r="Y93" t="str">
        <f>IF(Output[[#This Row],[Contract Measures]]="","",'2 - Monitoring'!S95)</f>
        <v/>
      </c>
      <c r="Z93" t="str">
        <f>IF(Output[[#This Row],[Contract Measures]]="","",'2 - Monitoring'!T95)</f>
        <v/>
      </c>
      <c r="AA93" t="str">
        <f>IF(Output[[#This Row],[Contract Measures]]="","",'2 - Monitoring'!U95)</f>
        <v/>
      </c>
      <c r="AB93" t="str">
        <f>IF(Output[[#This Row],[Contract Measures]]="","",'2 - Monitoring'!V95)</f>
        <v/>
      </c>
      <c r="AC93" t="str">
        <f>IF(Output[[#This Row],[Contract Measures]]="","",'2 - Monitoring'!W95)</f>
        <v/>
      </c>
      <c r="AD93" t="str">
        <f>IF(Output[[#This Row],[Contract Measures]]="","",'2 - Monitoring'!X95)</f>
        <v/>
      </c>
      <c r="AE93" t="str">
        <f>IF(Output[[#This Row],[Contract Measures]]="","",'2 - Monitoring'!Y95)</f>
        <v/>
      </c>
      <c r="AF93" t="str">
        <f>IF(Output[[#This Row],[Contract Measures]]="","",'2 - Monitoring'!Z95)</f>
        <v/>
      </c>
      <c r="AG93" t="str">
        <f>IF(Output[[#This Row],[Contract Measures]]="","",'2 - Monitoring'!AA95)</f>
        <v/>
      </c>
      <c r="AH93" t="str">
        <f>IF(Output[[#This Row],[Contract Measures]]="","",'2 - Monitoring'!AB95)</f>
        <v/>
      </c>
      <c r="AI93" t="str">
        <f>IF(Output[[#This Row],[Contract Measures]]="","",'2 - Monitoring'!AC95)</f>
        <v/>
      </c>
      <c r="AJ93" t="str">
        <f>IF(Output[[#This Row],[Contract Measures]]="","",'2 - Monitoring'!AD95)</f>
        <v/>
      </c>
      <c r="AK93" t="str">
        <f>IF(Output[[#This Row],[Contract Measures]]="","",'2 - Monitoring'!AE95)</f>
        <v/>
      </c>
      <c r="AL93" t="str">
        <f>IF(Output[[#This Row],[Contract Measures]]="","",'2 - Monitoring'!AF95)</f>
        <v/>
      </c>
      <c r="AM93" t="str">
        <f>IF(Output[[#This Row],[Contract Measures]]="","",'2 - Monitoring'!AG95)</f>
        <v/>
      </c>
      <c r="AN93" t="str">
        <f>IF(Output[[#This Row],[Contract Measures]]="","",'2 - Monitoring'!AH95)</f>
        <v/>
      </c>
      <c r="AO93" t="str">
        <f>IF(Output[[#This Row],[Contract Measures]]="","",'2 - Monitoring'!AI95)</f>
        <v/>
      </c>
      <c r="AP93" t="str">
        <f>IF(Output[[#This Row],[Contract Measures]]="","",'2 - Monitoring'!AJ95)</f>
        <v/>
      </c>
      <c r="AQ93" t="str">
        <f>IF(Output[[#This Row],[Contract Measures]]="","",'2 - Monitoring'!AK95)</f>
        <v/>
      </c>
      <c r="AR93" t="str">
        <f>IF(Output[[#This Row],[Contract Measures]]="","",'2 - Monitoring'!AL95)</f>
        <v/>
      </c>
      <c r="AS93" t="str">
        <f>IF(Output[[#This Row],[Contract Measures]]="","",'2 - Monitoring'!AM95)</f>
        <v/>
      </c>
    </row>
    <row r="94" spans="2:45">
      <c r="B94" t="str">
        <f>IF(Output[[#This Row],[Contract Measures]]="","",contract_name)</f>
        <v/>
      </c>
      <c r="C94" t="str">
        <f>IF(Output[[#This Row],[Contract Measures]]="","",contract_ref)</f>
        <v/>
      </c>
      <c r="D94" t="str">
        <f>IF(Output[[#This Row],[Contract Measures]]="","",contract_supplier)</f>
        <v/>
      </c>
      <c r="E94" t="str">
        <f>IF(Output[[#This Row],[Contract Measures]]="","",contract_value)</f>
        <v/>
      </c>
      <c r="F94" t="str">
        <f>IF(Output[[#This Row],[Contract Measures]]="","",reporting_frequency)</f>
        <v/>
      </c>
      <c r="G94" s="8" t="str">
        <f>IF(Output[[#This Row],[Contract Measures]]="","",reporting_start)</f>
        <v/>
      </c>
      <c r="H94" t="str">
        <f>IF(Output[[#This Row],[Contract Measures]]="","",reporting_type)</f>
        <v/>
      </c>
      <c r="I94" t="str">
        <f>IF('2 - Monitoring'!B96=0,"",'2 - Monitoring'!B96)</f>
        <v/>
      </c>
      <c r="J94" t="str">
        <f>'2 - Monitoring'!D96</f>
        <v/>
      </c>
      <c r="K94" t="str">
        <f>'2 - Monitoring'!E96</f>
        <v/>
      </c>
      <c r="L94" t="str">
        <f>'2 - Monitoring'!F96</f>
        <v/>
      </c>
      <c r="M94" s="19" t="str">
        <f>'2 - Monitoring'!G96</f>
        <v/>
      </c>
      <c r="N94" t="str">
        <f>IF(Output[[#This Row],[Contract Measures]]="","",'2 - Monitoring'!H96)</f>
        <v/>
      </c>
      <c r="O94" t="str">
        <f>IF(Output[[#This Row],[Contract Measures]]="","",'2 - Monitoring'!I96)</f>
        <v/>
      </c>
      <c r="P94" t="str">
        <f>IF(Output[[#This Row],[Contract Measures]]="","",'2 - Monitoring'!J96)</f>
        <v/>
      </c>
      <c r="Q94" t="str">
        <f>IF(Output[[#This Row],[Contract Measures]]="","",'2 - Monitoring'!K96)</f>
        <v/>
      </c>
      <c r="R94" t="str">
        <f>IF(Output[[#This Row],[Contract Measures]]="","",'2 - Monitoring'!L96)</f>
        <v/>
      </c>
      <c r="S94" t="str">
        <f>IF(Output[[#This Row],[Contract Measures]]="","",'2 - Monitoring'!M96)</f>
        <v/>
      </c>
      <c r="T94" t="str">
        <f>IF(Output[[#This Row],[Contract Measures]]="","",'2 - Monitoring'!N96)</f>
        <v/>
      </c>
      <c r="U94" t="str">
        <f>IF(Output[[#This Row],[Contract Measures]]="","",'2 - Monitoring'!O96)</f>
        <v/>
      </c>
      <c r="V94" t="str">
        <f>IF(Output[[#This Row],[Contract Measures]]="","",'2 - Monitoring'!P96)</f>
        <v/>
      </c>
      <c r="W94" t="str">
        <f>IF(Output[[#This Row],[Contract Measures]]="","",'2 - Monitoring'!Q96)</f>
        <v/>
      </c>
      <c r="X94" t="str">
        <f>IF(Output[[#This Row],[Contract Measures]]="","",'2 - Monitoring'!R96)</f>
        <v/>
      </c>
      <c r="Y94" t="str">
        <f>IF(Output[[#This Row],[Contract Measures]]="","",'2 - Monitoring'!S96)</f>
        <v/>
      </c>
      <c r="Z94" t="str">
        <f>IF(Output[[#This Row],[Contract Measures]]="","",'2 - Monitoring'!T96)</f>
        <v/>
      </c>
      <c r="AA94" t="str">
        <f>IF(Output[[#This Row],[Contract Measures]]="","",'2 - Monitoring'!U96)</f>
        <v/>
      </c>
      <c r="AB94" t="str">
        <f>IF(Output[[#This Row],[Contract Measures]]="","",'2 - Monitoring'!V96)</f>
        <v/>
      </c>
      <c r="AC94" t="str">
        <f>IF(Output[[#This Row],[Contract Measures]]="","",'2 - Monitoring'!W96)</f>
        <v/>
      </c>
      <c r="AD94" t="str">
        <f>IF(Output[[#This Row],[Contract Measures]]="","",'2 - Monitoring'!X96)</f>
        <v/>
      </c>
      <c r="AE94" t="str">
        <f>IF(Output[[#This Row],[Contract Measures]]="","",'2 - Monitoring'!Y96)</f>
        <v/>
      </c>
      <c r="AF94" t="str">
        <f>IF(Output[[#This Row],[Contract Measures]]="","",'2 - Monitoring'!Z96)</f>
        <v/>
      </c>
      <c r="AG94" t="str">
        <f>IF(Output[[#This Row],[Contract Measures]]="","",'2 - Monitoring'!AA96)</f>
        <v/>
      </c>
      <c r="AH94" t="str">
        <f>IF(Output[[#This Row],[Contract Measures]]="","",'2 - Monitoring'!AB96)</f>
        <v/>
      </c>
      <c r="AI94" t="str">
        <f>IF(Output[[#This Row],[Contract Measures]]="","",'2 - Monitoring'!AC96)</f>
        <v/>
      </c>
      <c r="AJ94" t="str">
        <f>IF(Output[[#This Row],[Contract Measures]]="","",'2 - Monitoring'!AD96)</f>
        <v/>
      </c>
      <c r="AK94" t="str">
        <f>IF(Output[[#This Row],[Contract Measures]]="","",'2 - Monitoring'!AE96)</f>
        <v/>
      </c>
      <c r="AL94" t="str">
        <f>IF(Output[[#This Row],[Contract Measures]]="","",'2 - Monitoring'!AF96)</f>
        <v/>
      </c>
      <c r="AM94" t="str">
        <f>IF(Output[[#This Row],[Contract Measures]]="","",'2 - Monitoring'!AG96)</f>
        <v/>
      </c>
      <c r="AN94" t="str">
        <f>IF(Output[[#This Row],[Contract Measures]]="","",'2 - Monitoring'!AH96)</f>
        <v/>
      </c>
      <c r="AO94" t="str">
        <f>IF(Output[[#This Row],[Contract Measures]]="","",'2 - Monitoring'!AI96)</f>
        <v/>
      </c>
      <c r="AP94" t="str">
        <f>IF(Output[[#This Row],[Contract Measures]]="","",'2 - Monitoring'!AJ96)</f>
        <v/>
      </c>
      <c r="AQ94" t="str">
        <f>IF(Output[[#This Row],[Contract Measures]]="","",'2 - Monitoring'!AK96)</f>
        <v/>
      </c>
      <c r="AR94" t="str">
        <f>IF(Output[[#This Row],[Contract Measures]]="","",'2 - Monitoring'!AL96)</f>
        <v/>
      </c>
      <c r="AS94" t="str">
        <f>IF(Output[[#This Row],[Contract Measures]]="","",'2 - Monitoring'!AM96)</f>
        <v/>
      </c>
    </row>
    <row r="95" spans="2:45">
      <c r="B95" t="str">
        <f>IF(Output[[#This Row],[Contract Measures]]="","",contract_name)</f>
        <v/>
      </c>
      <c r="C95" t="str">
        <f>IF(Output[[#This Row],[Contract Measures]]="","",contract_ref)</f>
        <v/>
      </c>
      <c r="D95" t="str">
        <f>IF(Output[[#This Row],[Contract Measures]]="","",contract_supplier)</f>
        <v/>
      </c>
      <c r="E95" t="str">
        <f>IF(Output[[#This Row],[Contract Measures]]="","",contract_value)</f>
        <v/>
      </c>
      <c r="F95" t="str">
        <f>IF(Output[[#This Row],[Contract Measures]]="","",reporting_frequency)</f>
        <v/>
      </c>
      <c r="G95" s="8" t="str">
        <f>IF(Output[[#This Row],[Contract Measures]]="","",reporting_start)</f>
        <v/>
      </c>
      <c r="H95" t="str">
        <f>IF(Output[[#This Row],[Contract Measures]]="","",reporting_type)</f>
        <v/>
      </c>
      <c r="I95" t="str">
        <f>IF('2 - Monitoring'!B97=0,"",'2 - Monitoring'!B97)</f>
        <v/>
      </c>
      <c r="J95" t="str">
        <f>'2 - Monitoring'!D97</f>
        <v/>
      </c>
      <c r="K95" t="str">
        <f>'2 - Monitoring'!E97</f>
        <v/>
      </c>
      <c r="L95" t="str">
        <f>'2 - Monitoring'!F97</f>
        <v/>
      </c>
      <c r="M95" s="19" t="str">
        <f>'2 - Monitoring'!G97</f>
        <v/>
      </c>
      <c r="N95" t="str">
        <f>IF(Output[[#This Row],[Contract Measures]]="","",'2 - Monitoring'!H97)</f>
        <v/>
      </c>
      <c r="O95" t="str">
        <f>IF(Output[[#This Row],[Contract Measures]]="","",'2 - Monitoring'!I97)</f>
        <v/>
      </c>
      <c r="P95" t="str">
        <f>IF(Output[[#This Row],[Contract Measures]]="","",'2 - Monitoring'!J97)</f>
        <v/>
      </c>
      <c r="Q95" t="str">
        <f>IF(Output[[#This Row],[Contract Measures]]="","",'2 - Monitoring'!K97)</f>
        <v/>
      </c>
      <c r="R95" t="str">
        <f>IF(Output[[#This Row],[Contract Measures]]="","",'2 - Monitoring'!L97)</f>
        <v/>
      </c>
      <c r="S95" t="str">
        <f>IF(Output[[#This Row],[Contract Measures]]="","",'2 - Monitoring'!M97)</f>
        <v/>
      </c>
      <c r="T95" t="str">
        <f>IF(Output[[#This Row],[Contract Measures]]="","",'2 - Monitoring'!N97)</f>
        <v/>
      </c>
      <c r="U95" t="str">
        <f>IF(Output[[#This Row],[Contract Measures]]="","",'2 - Monitoring'!O97)</f>
        <v/>
      </c>
      <c r="V95" t="str">
        <f>IF(Output[[#This Row],[Contract Measures]]="","",'2 - Monitoring'!P97)</f>
        <v/>
      </c>
      <c r="W95" t="str">
        <f>IF(Output[[#This Row],[Contract Measures]]="","",'2 - Monitoring'!Q97)</f>
        <v/>
      </c>
      <c r="X95" t="str">
        <f>IF(Output[[#This Row],[Contract Measures]]="","",'2 - Monitoring'!R97)</f>
        <v/>
      </c>
      <c r="Y95" t="str">
        <f>IF(Output[[#This Row],[Contract Measures]]="","",'2 - Monitoring'!S97)</f>
        <v/>
      </c>
      <c r="Z95" t="str">
        <f>IF(Output[[#This Row],[Contract Measures]]="","",'2 - Monitoring'!T97)</f>
        <v/>
      </c>
      <c r="AA95" t="str">
        <f>IF(Output[[#This Row],[Contract Measures]]="","",'2 - Monitoring'!U97)</f>
        <v/>
      </c>
      <c r="AB95" t="str">
        <f>IF(Output[[#This Row],[Contract Measures]]="","",'2 - Monitoring'!V97)</f>
        <v/>
      </c>
      <c r="AC95" t="str">
        <f>IF(Output[[#This Row],[Contract Measures]]="","",'2 - Monitoring'!W97)</f>
        <v/>
      </c>
      <c r="AD95" t="str">
        <f>IF(Output[[#This Row],[Contract Measures]]="","",'2 - Monitoring'!X97)</f>
        <v/>
      </c>
      <c r="AE95" t="str">
        <f>IF(Output[[#This Row],[Contract Measures]]="","",'2 - Monitoring'!Y97)</f>
        <v/>
      </c>
      <c r="AF95" t="str">
        <f>IF(Output[[#This Row],[Contract Measures]]="","",'2 - Monitoring'!Z97)</f>
        <v/>
      </c>
      <c r="AG95" t="str">
        <f>IF(Output[[#This Row],[Contract Measures]]="","",'2 - Monitoring'!AA97)</f>
        <v/>
      </c>
      <c r="AH95" t="str">
        <f>IF(Output[[#This Row],[Contract Measures]]="","",'2 - Monitoring'!AB97)</f>
        <v/>
      </c>
      <c r="AI95" t="str">
        <f>IF(Output[[#This Row],[Contract Measures]]="","",'2 - Monitoring'!AC97)</f>
        <v/>
      </c>
      <c r="AJ95" t="str">
        <f>IF(Output[[#This Row],[Contract Measures]]="","",'2 - Monitoring'!AD97)</f>
        <v/>
      </c>
      <c r="AK95" t="str">
        <f>IF(Output[[#This Row],[Contract Measures]]="","",'2 - Monitoring'!AE97)</f>
        <v/>
      </c>
      <c r="AL95" t="str">
        <f>IF(Output[[#This Row],[Contract Measures]]="","",'2 - Monitoring'!AF97)</f>
        <v/>
      </c>
      <c r="AM95" t="str">
        <f>IF(Output[[#This Row],[Contract Measures]]="","",'2 - Monitoring'!AG97)</f>
        <v/>
      </c>
      <c r="AN95" t="str">
        <f>IF(Output[[#This Row],[Contract Measures]]="","",'2 - Monitoring'!AH97)</f>
        <v/>
      </c>
      <c r="AO95" t="str">
        <f>IF(Output[[#This Row],[Contract Measures]]="","",'2 - Monitoring'!AI97)</f>
        <v/>
      </c>
      <c r="AP95" t="str">
        <f>IF(Output[[#This Row],[Contract Measures]]="","",'2 - Monitoring'!AJ97)</f>
        <v/>
      </c>
      <c r="AQ95" t="str">
        <f>IF(Output[[#This Row],[Contract Measures]]="","",'2 - Monitoring'!AK97)</f>
        <v/>
      </c>
      <c r="AR95" t="str">
        <f>IF(Output[[#This Row],[Contract Measures]]="","",'2 - Monitoring'!AL97)</f>
        <v/>
      </c>
      <c r="AS95" t="str">
        <f>IF(Output[[#This Row],[Contract Measures]]="","",'2 - Monitoring'!AM97)</f>
        <v/>
      </c>
    </row>
    <row r="96" spans="2:45">
      <c r="B96" t="str">
        <f>IF(Output[[#This Row],[Contract Measures]]="","",contract_name)</f>
        <v/>
      </c>
      <c r="C96" t="str">
        <f>IF(Output[[#This Row],[Contract Measures]]="","",contract_ref)</f>
        <v/>
      </c>
      <c r="D96" t="str">
        <f>IF(Output[[#This Row],[Contract Measures]]="","",contract_supplier)</f>
        <v/>
      </c>
      <c r="E96" t="str">
        <f>IF(Output[[#This Row],[Contract Measures]]="","",contract_value)</f>
        <v/>
      </c>
      <c r="F96" t="str">
        <f>IF(Output[[#This Row],[Contract Measures]]="","",reporting_frequency)</f>
        <v/>
      </c>
      <c r="G96" s="8" t="str">
        <f>IF(Output[[#This Row],[Contract Measures]]="","",reporting_start)</f>
        <v/>
      </c>
      <c r="H96" t="str">
        <f>IF(Output[[#This Row],[Contract Measures]]="","",reporting_type)</f>
        <v/>
      </c>
      <c r="I96" t="str">
        <f>IF('2 - Monitoring'!B98=0,"",'2 - Monitoring'!B98)</f>
        <v/>
      </c>
      <c r="J96" t="str">
        <f>'2 - Monitoring'!D98</f>
        <v/>
      </c>
      <c r="K96" t="str">
        <f>'2 - Monitoring'!E98</f>
        <v/>
      </c>
      <c r="L96" t="str">
        <f>'2 - Monitoring'!F98</f>
        <v/>
      </c>
      <c r="M96" s="19" t="str">
        <f>'2 - Monitoring'!G98</f>
        <v/>
      </c>
      <c r="N96" t="str">
        <f>IF(Output[[#This Row],[Contract Measures]]="","",'2 - Monitoring'!H98)</f>
        <v/>
      </c>
      <c r="O96" t="str">
        <f>IF(Output[[#This Row],[Contract Measures]]="","",'2 - Monitoring'!I98)</f>
        <v/>
      </c>
      <c r="P96" t="str">
        <f>IF(Output[[#This Row],[Contract Measures]]="","",'2 - Monitoring'!J98)</f>
        <v/>
      </c>
      <c r="Q96" t="str">
        <f>IF(Output[[#This Row],[Contract Measures]]="","",'2 - Monitoring'!K98)</f>
        <v/>
      </c>
      <c r="R96" t="str">
        <f>IF(Output[[#This Row],[Contract Measures]]="","",'2 - Monitoring'!L98)</f>
        <v/>
      </c>
      <c r="S96" t="str">
        <f>IF(Output[[#This Row],[Contract Measures]]="","",'2 - Monitoring'!M98)</f>
        <v/>
      </c>
      <c r="T96" t="str">
        <f>IF(Output[[#This Row],[Contract Measures]]="","",'2 - Monitoring'!N98)</f>
        <v/>
      </c>
      <c r="U96" t="str">
        <f>IF(Output[[#This Row],[Contract Measures]]="","",'2 - Monitoring'!O98)</f>
        <v/>
      </c>
      <c r="V96" t="str">
        <f>IF(Output[[#This Row],[Contract Measures]]="","",'2 - Monitoring'!P98)</f>
        <v/>
      </c>
      <c r="W96" t="str">
        <f>IF(Output[[#This Row],[Contract Measures]]="","",'2 - Monitoring'!Q98)</f>
        <v/>
      </c>
      <c r="X96" t="str">
        <f>IF(Output[[#This Row],[Contract Measures]]="","",'2 - Monitoring'!R98)</f>
        <v/>
      </c>
      <c r="Y96" t="str">
        <f>IF(Output[[#This Row],[Contract Measures]]="","",'2 - Monitoring'!S98)</f>
        <v/>
      </c>
      <c r="Z96" t="str">
        <f>IF(Output[[#This Row],[Contract Measures]]="","",'2 - Monitoring'!T98)</f>
        <v/>
      </c>
      <c r="AA96" t="str">
        <f>IF(Output[[#This Row],[Contract Measures]]="","",'2 - Monitoring'!U98)</f>
        <v/>
      </c>
      <c r="AB96" t="str">
        <f>IF(Output[[#This Row],[Contract Measures]]="","",'2 - Monitoring'!V98)</f>
        <v/>
      </c>
      <c r="AC96" t="str">
        <f>IF(Output[[#This Row],[Contract Measures]]="","",'2 - Monitoring'!W98)</f>
        <v/>
      </c>
      <c r="AD96" t="str">
        <f>IF(Output[[#This Row],[Contract Measures]]="","",'2 - Monitoring'!X98)</f>
        <v/>
      </c>
      <c r="AE96" t="str">
        <f>IF(Output[[#This Row],[Contract Measures]]="","",'2 - Monitoring'!Y98)</f>
        <v/>
      </c>
      <c r="AF96" t="str">
        <f>IF(Output[[#This Row],[Contract Measures]]="","",'2 - Monitoring'!Z98)</f>
        <v/>
      </c>
      <c r="AG96" t="str">
        <f>IF(Output[[#This Row],[Contract Measures]]="","",'2 - Monitoring'!AA98)</f>
        <v/>
      </c>
      <c r="AH96" t="str">
        <f>IF(Output[[#This Row],[Contract Measures]]="","",'2 - Monitoring'!AB98)</f>
        <v/>
      </c>
      <c r="AI96" t="str">
        <f>IF(Output[[#This Row],[Contract Measures]]="","",'2 - Monitoring'!AC98)</f>
        <v/>
      </c>
      <c r="AJ96" t="str">
        <f>IF(Output[[#This Row],[Contract Measures]]="","",'2 - Monitoring'!AD98)</f>
        <v/>
      </c>
      <c r="AK96" t="str">
        <f>IF(Output[[#This Row],[Contract Measures]]="","",'2 - Monitoring'!AE98)</f>
        <v/>
      </c>
      <c r="AL96" t="str">
        <f>IF(Output[[#This Row],[Contract Measures]]="","",'2 - Monitoring'!AF98)</f>
        <v/>
      </c>
      <c r="AM96" t="str">
        <f>IF(Output[[#This Row],[Contract Measures]]="","",'2 - Monitoring'!AG98)</f>
        <v/>
      </c>
      <c r="AN96" t="str">
        <f>IF(Output[[#This Row],[Contract Measures]]="","",'2 - Monitoring'!AH98)</f>
        <v/>
      </c>
      <c r="AO96" t="str">
        <f>IF(Output[[#This Row],[Contract Measures]]="","",'2 - Monitoring'!AI98)</f>
        <v/>
      </c>
      <c r="AP96" t="str">
        <f>IF(Output[[#This Row],[Contract Measures]]="","",'2 - Monitoring'!AJ98)</f>
        <v/>
      </c>
      <c r="AQ96" t="str">
        <f>IF(Output[[#This Row],[Contract Measures]]="","",'2 - Monitoring'!AK98)</f>
        <v/>
      </c>
      <c r="AR96" t="str">
        <f>IF(Output[[#This Row],[Contract Measures]]="","",'2 - Monitoring'!AL98)</f>
        <v/>
      </c>
      <c r="AS96" t="str">
        <f>IF(Output[[#This Row],[Contract Measures]]="","",'2 - Monitoring'!AM98)</f>
        <v/>
      </c>
    </row>
    <row r="97" spans="2:45">
      <c r="B97" t="str">
        <f>IF(Output[[#This Row],[Contract Measures]]="","",contract_name)</f>
        <v/>
      </c>
      <c r="C97" t="str">
        <f>IF(Output[[#This Row],[Contract Measures]]="","",contract_ref)</f>
        <v/>
      </c>
      <c r="D97" t="str">
        <f>IF(Output[[#This Row],[Contract Measures]]="","",contract_supplier)</f>
        <v/>
      </c>
      <c r="E97" t="str">
        <f>IF(Output[[#This Row],[Contract Measures]]="","",contract_value)</f>
        <v/>
      </c>
      <c r="F97" t="str">
        <f>IF(Output[[#This Row],[Contract Measures]]="","",reporting_frequency)</f>
        <v/>
      </c>
      <c r="G97" s="8" t="str">
        <f>IF(Output[[#This Row],[Contract Measures]]="","",reporting_start)</f>
        <v/>
      </c>
      <c r="H97" t="str">
        <f>IF(Output[[#This Row],[Contract Measures]]="","",reporting_type)</f>
        <v/>
      </c>
      <c r="I97" t="str">
        <f>IF('2 - Monitoring'!B99=0,"",'2 - Monitoring'!B99)</f>
        <v/>
      </c>
      <c r="J97" t="str">
        <f>'2 - Monitoring'!D99</f>
        <v/>
      </c>
      <c r="K97" t="str">
        <f>'2 - Monitoring'!E99</f>
        <v/>
      </c>
      <c r="L97" t="str">
        <f>'2 - Monitoring'!F99</f>
        <v/>
      </c>
      <c r="M97" s="19" t="str">
        <f>'2 - Monitoring'!G99</f>
        <v/>
      </c>
      <c r="N97" t="str">
        <f>IF(Output[[#This Row],[Contract Measures]]="","",'2 - Monitoring'!H99)</f>
        <v/>
      </c>
      <c r="O97" t="str">
        <f>IF(Output[[#This Row],[Contract Measures]]="","",'2 - Monitoring'!I99)</f>
        <v/>
      </c>
      <c r="P97" t="str">
        <f>IF(Output[[#This Row],[Contract Measures]]="","",'2 - Monitoring'!J99)</f>
        <v/>
      </c>
      <c r="Q97" t="str">
        <f>IF(Output[[#This Row],[Contract Measures]]="","",'2 - Monitoring'!K99)</f>
        <v/>
      </c>
      <c r="R97" t="str">
        <f>IF(Output[[#This Row],[Contract Measures]]="","",'2 - Monitoring'!L99)</f>
        <v/>
      </c>
      <c r="S97" t="str">
        <f>IF(Output[[#This Row],[Contract Measures]]="","",'2 - Monitoring'!M99)</f>
        <v/>
      </c>
      <c r="T97" t="str">
        <f>IF(Output[[#This Row],[Contract Measures]]="","",'2 - Monitoring'!N99)</f>
        <v/>
      </c>
      <c r="U97" t="str">
        <f>IF(Output[[#This Row],[Contract Measures]]="","",'2 - Monitoring'!O99)</f>
        <v/>
      </c>
      <c r="V97" t="str">
        <f>IF(Output[[#This Row],[Contract Measures]]="","",'2 - Monitoring'!P99)</f>
        <v/>
      </c>
      <c r="W97" t="str">
        <f>IF(Output[[#This Row],[Contract Measures]]="","",'2 - Monitoring'!Q99)</f>
        <v/>
      </c>
      <c r="X97" t="str">
        <f>IF(Output[[#This Row],[Contract Measures]]="","",'2 - Monitoring'!R99)</f>
        <v/>
      </c>
      <c r="Y97" t="str">
        <f>IF(Output[[#This Row],[Contract Measures]]="","",'2 - Monitoring'!S99)</f>
        <v/>
      </c>
      <c r="Z97" t="str">
        <f>IF(Output[[#This Row],[Contract Measures]]="","",'2 - Monitoring'!T99)</f>
        <v/>
      </c>
      <c r="AA97" t="str">
        <f>IF(Output[[#This Row],[Contract Measures]]="","",'2 - Monitoring'!U99)</f>
        <v/>
      </c>
      <c r="AB97" t="str">
        <f>IF(Output[[#This Row],[Contract Measures]]="","",'2 - Monitoring'!V99)</f>
        <v/>
      </c>
      <c r="AC97" t="str">
        <f>IF(Output[[#This Row],[Contract Measures]]="","",'2 - Monitoring'!W99)</f>
        <v/>
      </c>
      <c r="AD97" t="str">
        <f>IF(Output[[#This Row],[Contract Measures]]="","",'2 - Monitoring'!X99)</f>
        <v/>
      </c>
      <c r="AE97" t="str">
        <f>IF(Output[[#This Row],[Contract Measures]]="","",'2 - Monitoring'!Y99)</f>
        <v/>
      </c>
      <c r="AF97" t="str">
        <f>IF(Output[[#This Row],[Contract Measures]]="","",'2 - Monitoring'!Z99)</f>
        <v/>
      </c>
      <c r="AG97" t="str">
        <f>IF(Output[[#This Row],[Contract Measures]]="","",'2 - Monitoring'!AA99)</f>
        <v/>
      </c>
      <c r="AH97" t="str">
        <f>IF(Output[[#This Row],[Contract Measures]]="","",'2 - Monitoring'!AB99)</f>
        <v/>
      </c>
      <c r="AI97" t="str">
        <f>IF(Output[[#This Row],[Contract Measures]]="","",'2 - Monitoring'!AC99)</f>
        <v/>
      </c>
      <c r="AJ97" t="str">
        <f>IF(Output[[#This Row],[Contract Measures]]="","",'2 - Monitoring'!AD99)</f>
        <v/>
      </c>
      <c r="AK97" t="str">
        <f>IF(Output[[#This Row],[Contract Measures]]="","",'2 - Monitoring'!AE99)</f>
        <v/>
      </c>
      <c r="AL97" t="str">
        <f>IF(Output[[#This Row],[Contract Measures]]="","",'2 - Monitoring'!AF99)</f>
        <v/>
      </c>
      <c r="AM97" t="str">
        <f>IF(Output[[#This Row],[Contract Measures]]="","",'2 - Monitoring'!AG99)</f>
        <v/>
      </c>
      <c r="AN97" t="str">
        <f>IF(Output[[#This Row],[Contract Measures]]="","",'2 - Monitoring'!AH99)</f>
        <v/>
      </c>
      <c r="AO97" t="str">
        <f>IF(Output[[#This Row],[Contract Measures]]="","",'2 - Monitoring'!AI99)</f>
        <v/>
      </c>
      <c r="AP97" t="str">
        <f>IF(Output[[#This Row],[Contract Measures]]="","",'2 - Monitoring'!AJ99)</f>
        <v/>
      </c>
      <c r="AQ97" t="str">
        <f>IF(Output[[#This Row],[Contract Measures]]="","",'2 - Monitoring'!AK99)</f>
        <v/>
      </c>
      <c r="AR97" t="str">
        <f>IF(Output[[#This Row],[Contract Measures]]="","",'2 - Monitoring'!AL99)</f>
        <v/>
      </c>
      <c r="AS97" t="str">
        <f>IF(Output[[#This Row],[Contract Measures]]="","",'2 - Monitoring'!AM99)</f>
        <v/>
      </c>
    </row>
    <row r="98" spans="2:45">
      <c r="B98" t="str">
        <f>IF(Output[[#This Row],[Contract Measures]]="","",contract_name)</f>
        <v/>
      </c>
      <c r="C98" t="str">
        <f>IF(Output[[#This Row],[Contract Measures]]="","",contract_ref)</f>
        <v/>
      </c>
      <c r="D98" t="str">
        <f>IF(Output[[#This Row],[Contract Measures]]="","",contract_supplier)</f>
        <v/>
      </c>
      <c r="E98" t="str">
        <f>IF(Output[[#This Row],[Contract Measures]]="","",contract_value)</f>
        <v/>
      </c>
      <c r="F98" t="str">
        <f>IF(Output[[#This Row],[Contract Measures]]="","",reporting_frequency)</f>
        <v/>
      </c>
      <c r="G98" s="8" t="str">
        <f>IF(Output[[#This Row],[Contract Measures]]="","",reporting_start)</f>
        <v/>
      </c>
      <c r="H98" t="str">
        <f>IF(Output[[#This Row],[Contract Measures]]="","",reporting_type)</f>
        <v/>
      </c>
      <c r="I98" t="str">
        <f>IF('2 - Monitoring'!B100=0,"",'2 - Monitoring'!B100)</f>
        <v/>
      </c>
      <c r="J98" t="str">
        <f>'2 - Monitoring'!D100</f>
        <v/>
      </c>
      <c r="K98" t="str">
        <f>'2 - Monitoring'!E100</f>
        <v/>
      </c>
      <c r="L98" t="str">
        <f>'2 - Monitoring'!F100</f>
        <v/>
      </c>
      <c r="M98" s="19" t="str">
        <f>'2 - Monitoring'!G100</f>
        <v/>
      </c>
      <c r="N98" t="str">
        <f>IF(Output[[#This Row],[Contract Measures]]="","",'2 - Monitoring'!H100)</f>
        <v/>
      </c>
      <c r="O98" t="str">
        <f>IF(Output[[#This Row],[Contract Measures]]="","",'2 - Monitoring'!I100)</f>
        <v/>
      </c>
      <c r="P98" t="str">
        <f>IF(Output[[#This Row],[Contract Measures]]="","",'2 - Monitoring'!J100)</f>
        <v/>
      </c>
      <c r="Q98" t="str">
        <f>IF(Output[[#This Row],[Contract Measures]]="","",'2 - Monitoring'!K100)</f>
        <v/>
      </c>
      <c r="R98" t="str">
        <f>IF(Output[[#This Row],[Contract Measures]]="","",'2 - Monitoring'!L100)</f>
        <v/>
      </c>
      <c r="S98" t="str">
        <f>IF(Output[[#This Row],[Contract Measures]]="","",'2 - Monitoring'!M100)</f>
        <v/>
      </c>
      <c r="T98" t="str">
        <f>IF(Output[[#This Row],[Contract Measures]]="","",'2 - Monitoring'!N100)</f>
        <v/>
      </c>
      <c r="U98" t="str">
        <f>IF(Output[[#This Row],[Contract Measures]]="","",'2 - Monitoring'!O100)</f>
        <v/>
      </c>
      <c r="V98" t="str">
        <f>IF(Output[[#This Row],[Contract Measures]]="","",'2 - Monitoring'!P100)</f>
        <v/>
      </c>
      <c r="W98" t="str">
        <f>IF(Output[[#This Row],[Contract Measures]]="","",'2 - Monitoring'!Q100)</f>
        <v/>
      </c>
      <c r="X98" t="str">
        <f>IF(Output[[#This Row],[Contract Measures]]="","",'2 - Monitoring'!R100)</f>
        <v/>
      </c>
      <c r="Y98" t="str">
        <f>IF(Output[[#This Row],[Contract Measures]]="","",'2 - Monitoring'!S100)</f>
        <v/>
      </c>
      <c r="Z98" t="str">
        <f>IF(Output[[#This Row],[Contract Measures]]="","",'2 - Monitoring'!T100)</f>
        <v/>
      </c>
      <c r="AA98" t="str">
        <f>IF(Output[[#This Row],[Contract Measures]]="","",'2 - Monitoring'!U100)</f>
        <v/>
      </c>
      <c r="AB98" t="str">
        <f>IF(Output[[#This Row],[Contract Measures]]="","",'2 - Monitoring'!V100)</f>
        <v/>
      </c>
      <c r="AC98" t="str">
        <f>IF(Output[[#This Row],[Contract Measures]]="","",'2 - Monitoring'!W100)</f>
        <v/>
      </c>
      <c r="AD98" t="str">
        <f>IF(Output[[#This Row],[Contract Measures]]="","",'2 - Monitoring'!X100)</f>
        <v/>
      </c>
      <c r="AE98" t="str">
        <f>IF(Output[[#This Row],[Contract Measures]]="","",'2 - Monitoring'!Y100)</f>
        <v/>
      </c>
      <c r="AF98" t="str">
        <f>IF(Output[[#This Row],[Contract Measures]]="","",'2 - Monitoring'!Z100)</f>
        <v/>
      </c>
      <c r="AG98" t="str">
        <f>IF(Output[[#This Row],[Contract Measures]]="","",'2 - Monitoring'!AA100)</f>
        <v/>
      </c>
      <c r="AH98" t="str">
        <f>IF(Output[[#This Row],[Contract Measures]]="","",'2 - Monitoring'!AB100)</f>
        <v/>
      </c>
      <c r="AI98" t="str">
        <f>IF(Output[[#This Row],[Contract Measures]]="","",'2 - Monitoring'!AC100)</f>
        <v/>
      </c>
      <c r="AJ98" t="str">
        <f>IF(Output[[#This Row],[Contract Measures]]="","",'2 - Monitoring'!AD100)</f>
        <v/>
      </c>
      <c r="AK98" t="str">
        <f>IF(Output[[#This Row],[Contract Measures]]="","",'2 - Monitoring'!AE100)</f>
        <v/>
      </c>
      <c r="AL98" t="str">
        <f>IF(Output[[#This Row],[Contract Measures]]="","",'2 - Monitoring'!AF100)</f>
        <v/>
      </c>
      <c r="AM98" t="str">
        <f>IF(Output[[#This Row],[Contract Measures]]="","",'2 - Monitoring'!AG100)</f>
        <v/>
      </c>
      <c r="AN98" t="str">
        <f>IF(Output[[#This Row],[Contract Measures]]="","",'2 - Monitoring'!AH100)</f>
        <v/>
      </c>
      <c r="AO98" t="str">
        <f>IF(Output[[#This Row],[Contract Measures]]="","",'2 - Monitoring'!AI100)</f>
        <v/>
      </c>
      <c r="AP98" t="str">
        <f>IF(Output[[#This Row],[Contract Measures]]="","",'2 - Monitoring'!AJ100)</f>
        <v/>
      </c>
      <c r="AQ98" t="str">
        <f>IF(Output[[#This Row],[Contract Measures]]="","",'2 - Monitoring'!AK100)</f>
        <v/>
      </c>
      <c r="AR98" t="str">
        <f>IF(Output[[#This Row],[Contract Measures]]="","",'2 - Monitoring'!AL100)</f>
        <v/>
      </c>
      <c r="AS98" t="str">
        <f>IF(Output[[#This Row],[Contract Measures]]="","",'2 - Monitoring'!AM100)</f>
        <v/>
      </c>
    </row>
    <row r="99" spans="2:45">
      <c r="B99" t="str">
        <f>IF(Output[[#This Row],[Contract Measures]]="","",contract_name)</f>
        <v/>
      </c>
      <c r="C99" t="str">
        <f>IF(Output[[#This Row],[Contract Measures]]="","",contract_ref)</f>
        <v/>
      </c>
      <c r="D99" t="str">
        <f>IF(Output[[#This Row],[Contract Measures]]="","",contract_supplier)</f>
        <v/>
      </c>
      <c r="E99" t="str">
        <f>IF(Output[[#This Row],[Contract Measures]]="","",contract_value)</f>
        <v/>
      </c>
      <c r="F99" t="str">
        <f>IF(Output[[#This Row],[Contract Measures]]="","",reporting_frequency)</f>
        <v/>
      </c>
      <c r="G99" s="8" t="str">
        <f>IF(Output[[#This Row],[Contract Measures]]="","",reporting_start)</f>
        <v/>
      </c>
      <c r="H99" t="str">
        <f>IF(Output[[#This Row],[Contract Measures]]="","",reporting_type)</f>
        <v/>
      </c>
      <c r="I99" t="str">
        <f>IF('2 - Monitoring'!B101=0,"",'2 - Monitoring'!B101)</f>
        <v/>
      </c>
      <c r="J99" t="str">
        <f>'2 - Monitoring'!D101</f>
        <v/>
      </c>
      <c r="K99" t="str">
        <f>'2 - Monitoring'!E101</f>
        <v/>
      </c>
      <c r="L99" t="str">
        <f>'2 - Monitoring'!F101</f>
        <v/>
      </c>
      <c r="M99" s="19" t="str">
        <f>'2 - Monitoring'!G101</f>
        <v/>
      </c>
      <c r="N99" t="str">
        <f>IF(Output[[#This Row],[Contract Measures]]="","",'2 - Monitoring'!H101)</f>
        <v/>
      </c>
      <c r="O99" t="str">
        <f>IF(Output[[#This Row],[Contract Measures]]="","",'2 - Monitoring'!I101)</f>
        <v/>
      </c>
      <c r="P99" t="str">
        <f>IF(Output[[#This Row],[Contract Measures]]="","",'2 - Monitoring'!J101)</f>
        <v/>
      </c>
      <c r="Q99" t="str">
        <f>IF(Output[[#This Row],[Contract Measures]]="","",'2 - Monitoring'!K101)</f>
        <v/>
      </c>
      <c r="R99" t="str">
        <f>IF(Output[[#This Row],[Contract Measures]]="","",'2 - Monitoring'!L101)</f>
        <v/>
      </c>
      <c r="S99" t="str">
        <f>IF(Output[[#This Row],[Contract Measures]]="","",'2 - Monitoring'!M101)</f>
        <v/>
      </c>
      <c r="T99" t="str">
        <f>IF(Output[[#This Row],[Contract Measures]]="","",'2 - Monitoring'!N101)</f>
        <v/>
      </c>
      <c r="U99" t="str">
        <f>IF(Output[[#This Row],[Contract Measures]]="","",'2 - Monitoring'!O101)</f>
        <v/>
      </c>
      <c r="V99" t="str">
        <f>IF(Output[[#This Row],[Contract Measures]]="","",'2 - Monitoring'!P101)</f>
        <v/>
      </c>
      <c r="W99" t="str">
        <f>IF(Output[[#This Row],[Contract Measures]]="","",'2 - Monitoring'!Q101)</f>
        <v/>
      </c>
      <c r="X99" t="str">
        <f>IF(Output[[#This Row],[Contract Measures]]="","",'2 - Monitoring'!R101)</f>
        <v/>
      </c>
      <c r="Y99" t="str">
        <f>IF(Output[[#This Row],[Contract Measures]]="","",'2 - Monitoring'!S101)</f>
        <v/>
      </c>
      <c r="Z99" t="str">
        <f>IF(Output[[#This Row],[Contract Measures]]="","",'2 - Monitoring'!T101)</f>
        <v/>
      </c>
      <c r="AA99" t="str">
        <f>IF(Output[[#This Row],[Contract Measures]]="","",'2 - Monitoring'!U101)</f>
        <v/>
      </c>
      <c r="AB99" t="str">
        <f>IF(Output[[#This Row],[Contract Measures]]="","",'2 - Monitoring'!V101)</f>
        <v/>
      </c>
      <c r="AC99" t="str">
        <f>IF(Output[[#This Row],[Contract Measures]]="","",'2 - Monitoring'!W101)</f>
        <v/>
      </c>
      <c r="AD99" t="str">
        <f>IF(Output[[#This Row],[Contract Measures]]="","",'2 - Monitoring'!X101)</f>
        <v/>
      </c>
      <c r="AE99" t="str">
        <f>IF(Output[[#This Row],[Contract Measures]]="","",'2 - Monitoring'!Y101)</f>
        <v/>
      </c>
      <c r="AF99" t="str">
        <f>IF(Output[[#This Row],[Contract Measures]]="","",'2 - Monitoring'!Z101)</f>
        <v/>
      </c>
      <c r="AG99" t="str">
        <f>IF(Output[[#This Row],[Contract Measures]]="","",'2 - Monitoring'!AA101)</f>
        <v/>
      </c>
      <c r="AH99" t="str">
        <f>IF(Output[[#This Row],[Contract Measures]]="","",'2 - Monitoring'!AB101)</f>
        <v/>
      </c>
      <c r="AI99" t="str">
        <f>IF(Output[[#This Row],[Contract Measures]]="","",'2 - Monitoring'!AC101)</f>
        <v/>
      </c>
      <c r="AJ99" t="str">
        <f>IF(Output[[#This Row],[Contract Measures]]="","",'2 - Monitoring'!AD101)</f>
        <v/>
      </c>
      <c r="AK99" t="str">
        <f>IF(Output[[#This Row],[Contract Measures]]="","",'2 - Monitoring'!AE101)</f>
        <v/>
      </c>
      <c r="AL99" t="str">
        <f>IF(Output[[#This Row],[Contract Measures]]="","",'2 - Monitoring'!AF101)</f>
        <v/>
      </c>
      <c r="AM99" t="str">
        <f>IF(Output[[#This Row],[Contract Measures]]="","",'2 - Monitoring'!AG101)</f>
        <v/>
      </c>
      <c r="AN99" t="str">
        <f>IF(Output[[#This Row],[Contract Measures]]="","",'2 - Monitoring'!AH101)</f>
        <v/>
      </c>
      <c r="AO99" t="str">
        <f>IF(Output[[#This Row],[Contract Measures]]="","",'2 - Monitoring'!AI101)</f>
        <v/>
      </c>
      <c r="AP99" t="str">
        <f>IF(Output[[#This Row],[Contract Measures]]="","",'2 - Monitoring'!AJ101)</f>
        <v/>
      </c>
      <c r="AQ99" t="str">
        <f>IF(Output[[#This Row],[Contract Measures]]="","",'2 - Monitoring'!AK101)</f>
        <v/>
      </c>
      <c r="AR99" t="str">
        <f>IF(Output[[#This Row],[Contract Measures]]="","",'2 - Monitoring'!AL101)</f>
        <v/>
      </c>
      <c r="AS99" t="str">
        <f>IF(Output[[#This Row],[Contract Measures]]="","",'2 - Monitoring'!AM101)</f>
        <v/>
      </c>
    </row>
    <row r="100" spans="2:45">
      <c r="B100" t="str">
        <f>IF(Output[[#This Row],[Contract Measures]]="","",contract_name)</f>
        <v/>
      </c>
      <c r="C100" t="str">
        <f>IF(Output[[#This Row],[Contract Measures]]="","",contract_ref)</f>
        <v/>
      </c>
      <c r="D100" t="str">
        <f>IF(Output[[#This Row],[Contract Measures]]="","",contract_supplier)</f>
        <v/>
      </c>
      <c r="E100" t="str">
        <f>IF(Output[[#This Row],[Contract Measures]]="","",contract_value)</f>
        <v/>
      </c>
      <c r="F100" t="str">
        <f>IF(Output[[#This Row],[Contract Measures]]="","",reporting_frequency)</f>
        <v/>
      </c>
      <c r="G100" s="8" t="str">
        <f>IF(Output[[#This Row],[Contract Measures]]="","",reporting_start)</f>
        <v/>
      </c>
      <c r="H100" t="str">
        <f>IF(Output[[#This Row],[Contract Measures]]="","",reporting_type)</f>
        <v/>
      </c>
      <c r="I100" t="str">
        <f>IF('2 - Monitoring'!B102=0,"",'2 - Monitoring'!B102)</f>
        <v/>
      </c>
      <c r="J100" t="str">
        <f>'2 - Monitoring'!D102</f>
        <v/>
      </c>
      <c r="K100" t="str">
        <f>'2 - Monitoring'!E102</f>
        <v/>
      </c>
      <c r="L100" t="str">
        <f>'2 - Monitoring'!F102</f>
        <v/>
      </c>
      <c r="M100" s="19" t="str">
        <f>'2 - Monitoring'!G102</f>
        <v/>
      </c>
      <c r="N100" t="str">
        <f>IF(Output[[#This Row],[Contract Measures]]="","",'2 - Monitoring'!H102)</f>
        <v/>
      </c>
      <c r="O100" t="str">
        <f>IF(Output[[#This Row],[Contract Measures]]="","",'2 - Monitoring'!I102)</f>
        <v/>
      </c>
      <c r="P100" t="str">
        <f>IF(Output[[#This Row],[Contract Measures]]="","",'2 - Monitoring'!J102)</f>
        <v/>
      </c>
      <c r="Q100" t="str">
        <f>IF(Output[[#This Row],[Contract Measures]]="","",'2 - Monitoring'!K102)</f>
        <v/>
      </c>
      <c r="R100" t="str">
        <f>IF(Output[[#This Row],[Contract Measures]]="","",'2 - Monitoring'!L102)</f>
        <v/>
      </c>
      <c r="S100" t="str">
        <f>IF(Output[[#This Row],[Contract Measures]]="","",'2 - Monitoring'!M102)</f>
        <v/>
      </c>
      <c r="T100" t="str">
        <f>IF(Output[[#This Row],[Contract Measures]]="","",'2 - Monitoring'!N102)</f>
        <v/>
      </c>
      <c r="U100" t="str">
        <f>IF(Output[[#This Row],[Contract Measures]]="","",'2 - Monitoring'!O102)</f>
        <v/>
      </c>
      <c r="V100" t="str">
        <f>IF(Output[[#This Row],[Contract Measures]]="","",'2 - Monitoring'!P102)</f>
        <v/>
      </c>
      <c r="W100" t="str">
        <f>IF(Output[[#This Row],[Contract Measures]]="","",'2 - Monitoring'!Q102)</f>
        <v/>
      </c>
      <c r="X100" t="str">
        <f>IF(Output[[#This Row],[Contract Measures]]="","",'2 - Monitoring'!R102)</f>
        <v/>
      </c>
      <c r="Y100" t="str">
        <f>IF(Output[[#This Row],[Contract Measures]]="","",'2 - Monitoring'!S102)</f>
        <v/>
      </c>
      <c r="Z100" t="str">
        <f>IF(Output[[#This Row],[Contract Measures]]="","",'2 - Monitoring'!T102)</f>
        <v/>
      </c>
      <c r="AA100" t="str">
        <f>IF(Output[[#This Row],[Contract Measures]]="","",'2 - Monitoring'!U102)</f>
        <v/>
      </c>
      <c r="AB100" t="str">
        <f>IF(Output[[#This Row],[Contract Measures]]="","",'2 - Monitoring'!V102)</f>
        <v/>
      </c>
      <c r="AC100" t="str">
        <f>IF(Output[[#This Row],[Contract Measures]]="","",'2 - Monitoring'!W102)</f>
        <v/>
      </c>
      <c r="AD100" t="str">
        <f>IF(Output[[#This Row],[Contract Measures]]="","",'2 - Monitoring'!X102)</f>
        <v/>
      </c>
      <c r="AE100" t="str">
        <f>IF(Output[[#This Row],[Contract Measures]]="","",'2 - Monitoring'!Y102)</f>
        <v/>
      </c>
      <c r="AF100" t="str">
        <f>IF(Output[[#This Row],[Contract Measures]]="","",'2 - Monitoring'!Z102)</f>
        <v/>
      </c>
      <c r="AG100" t="str">
        <f>IF(Output[[#This Row],[Contract Measures]]="","",'2 - Monitoring'!AA102)</f>
        <v/>
      </c>
      <c r="AH100" t="str">
        <f>IF(Output[[#This Row],[Contract Measures]]="","",'2 - Monitoring'!AB102)</f>
        <v/>
      </c>
      <c r="AI100" t="str">
        <f>IF(Output[[#This Row],[Contract Measures]]="","",'2 - Monitoring'!AC102)</f>
        <v/>
      </c>
      <c r="AJ100" t="str">
        <f>IF(Output[[#This Row],[Contract Measures]]="","",'2 - Monitoring'!AD102)</f>
        <v/>
      </c>
      <c r="AK100" t="str">
        <f>IF(Output[[#This Row],[Contract Measures]]="","",'2 - Monitoring'!AE102)</f>
        <v/>
      </c>
      <c r="AL100" t="str">
        <f>IF(Output[[#This Row],[Contract Measures]]="","",'2 - Monitoring'!AF102)</f>
        <v/>
      </c>
      <c r="AM100" t="str">
        <f>IF(Output[[#This Row],[Contract Measures]]="","",'2 - Monitoring'!AG102)</f>
        <v/>
      </c>
      <c r="AN100" t="str">
        <f>IF(Output[[#This Row],[Contract Measures]]="","",'2 - Monitoring'!AH102)</f>
        <v/>
      </c>
      <c r="AO100" t="str">
        <f>IF(Output[[#This Row],[Contract Measures]]="","",'2 - Monitoring'!AI102)</f>
        <v/>
      </c>
      <c r="AP100" t="str">
        <f>IF(Output[[#This Row],[Contract Measures]]="","",'2 - Monitoring'!AJ102)</f>
        <v/>
      </c>
      <c r="AQ100" t="str">
        <f>IF(Output[[#This Row],[Contract Measures]]="","",'2 - Monitoring'!AK102)</f>
        <v/>
      </c>
      <c r="AR100" t="str">
        <f>IF(Output[[#This Row],[Contract Measures]]="","",'2 - Monitoring'!AL102)</f>
        <v/>
      </c>
      <c r="AS100" t="str">
        <f>IF(Output[[#This Row],[Contract Measures]]="","",'2 - Monitoring'!AM102)</f>
        <v/>
      </c>
    </row>
    <row r="101" spans="2:45">
      <c r="B101" t="str">
        <f>IF(Output[[#This Row],[Contract Measures]]="","",contract_name)</f>
        <v/>
      </c>
      <c r="C101" t="str">
        <f>IF(Output[[#This Row],[Contract Measures]]="","",contract_ref)</f>
        <v/>
      </c>
      <c r="D101" t="str">
        <f>IF(Output[[#This Row],[Contract Measures]]="","",contract_supplier)</f>
        <v/>
      </c>
      <c r="E101" t="str">
        <f>IF(Output[[#This Row],[Contract Measures]]="","",contract_value)</f>
        <v/>
      </c>
      <c r="F101" t="str">
        <f>IF(Output[[#This Row],[Contract Measures]]="","",reporting_frequency)</f>
        <v/>
      </c>
      <c r="G101" s="8" t="str">
        <f>IF(Output[[#This Row],[Contract Measures]]="","",reporting_start)</f>
        <v/>
      </c>
      <c r="H101" t="str">
        <f>IF(Output[[#This Row],[Contract Measures]]="","",reporting_type)</f>
        <v/>
      </c>
      <c r="I101" t="str">
        <f>IF('2 - Monitoring'!B103=0,"",'2 - Monitoring'!B103)</f>
        <v/>
      </c>
      <c r="J101" t="str">
        <f>'2 - Monitoring'!D103</f>
        <v/>
      </c>
      <c r="K101" t="str">
        <f>'2 - Monitoring'!E103</f>
        <v/>
      </c>
      <c r="L101" t="str">
        <f>'2 - Monitoring'!F103</f>
        <v/>
      </c>
      <c r="M101" s="19" t="str">
        <f>'2 - Monitoring'!G103</f>
        <v/>
      </c>
      <c r="N101" t="str">
        <f>IF(Output[[#This Row],[Contract Measures]]="","",'2 - Monitoring'!H103)</f>
        <v/>
      </c>
      <c r="O101" t="str">
        <f>IF(Output[[#This Row],[Contract Measures]]="","",'2 - Monitoring'!I103)</f>
        <v/>
      </c>
      <c r="P101" t="str">
        <f>IF(Output[[#This Row],[Contract Measures]]="","",'2 - Monitoring'!J103)</f>
        <v/>
      </c>
      <c r="Q101" t="str">
        <f>IF(Output[[#This Row],[Contract Measures]]="","",'2 - Monitoring'!K103)</f>
        <v/>
      </c>
      <c r="R101" t="str">
        <f>IF(Output[[#This Row],[Contract Measures]]="","",'2 - Monitoring'!L103)</f>
        <v/>
      </c>
      <c r="S101" t="str">
        <f>IF(Output[[#This Row],[Contract Measures]]="","",'2 - Monitoring'!M103)</f>
        <v/>
      </c>
      <c r="T101" t="str">
        <f>IF(Output[[#This Row],[Contract Measures]]="","",'2 - Monitoring'!N103)</f>
        <v/>
      </c>
      <c r="U101" t="str">
        <f>IF(Output[[#This Row],[Contract Measures]]="","",'2 - Monitoring'!O103)</f>
        <v/>
      </c>
      <c r="V101" t="str">
        <f>IF(Output[[#This Row],[Contract Measures]]="","",'2 - Monitoring'!P103)</f>
        <v/>
      </c>
      <c r="W101" t="str">
        <f>IF(Output[[#This Row],[Contract Measures]]="","",'2 - Monitoring'!Q103)</f>
        <v/>
      </c>
      <c r="X101" t="str">
        <f>IF(Output[[#This Row],[Contract Measures]]="","",'2 - Monitoring'!R103)</f>
        <v/>
      </c>
      <c r="Y101" t="str">
        <f>IF(Output[[#This Row],[Contract Measures]]="","",'2 - Monitoring'!S103)</f>
        <v/>
      </c>
      <c r="Z101" t="str">
        <f>IF(Output[[#This Row],[Contract Measures]]="","",'2 - Monitoring'!T103)</f>
        <v/>
      </c>
      <c r="AA101" t="str">
        <f>IF(Output[[#This Row],[Contract Measures]]="","",'2 - Monitoring'!U103)</f>
        <v/>
      </c>
      <c r="AB101" t="str">
        <f>IF(Output[[#This Row],[Contract Measures]]="","",'2 - Monitoring'!V103)</f>
        <v/>
      </c>
      <c r="AC101" t="str">
        <f>IF(Output[[#This Row],[Contract Measures]]="","",'2 - Monitoring'!W103)</f>
        <v/>
      </c>
      <c r="AD101" t="str">
        <f>IF(Output[[#This Row],[Contract Measures]]="","",'2 - Monitoring'!X103)</f>
        <v/>
      </c>
      <c r="AE101" t="str">
        <f>IF(Output[[#This Row],[Contract Measures]]="","",'2 - Monitoring'!Y103)</f>
        <v/>
      </c>
      <c r="AF101" t="str">
        <f>IF(Output[[#This Row],[Contract Measures]]="","",'2 - Monitoring'!Z103)</f>
        <v/>
      </c>
      <c r="AG101" t="str">
        <f>IF(Output[[#This Row],[Contract Measures]]="","",'2 - Monitoring'!AA103)</f>
        <v/>
      </c>
      <c r="AH101" t="str">
        <f>IF(Output[[#This Row],[Contract Measures]]="","",'2 - Monitoring'!AB103)</f>
        <v/>
      </c>
      <c r="AI101" t="str">
        <f>IF(Output[[#This Row],[Contract Measures]]="","",'2 - Monitoring'!AC103)</f>
        <v/>
      </c>
      <c r="AJ101" t="str">
        <f>IF(Output[[#This Row],[Contract Measures]]="","",'2 - Monitoring'!AD103)</f>
        <v/>
      </c>
      <c r="AK101" t="str">
        <f>IF(Output[[#This Row],[Contract Measures]]="","",'2 - Monitoring'!AE103)</f>
        <v/>
      </c>
      <c r="AL101" t="str">
        <f>IF(Output[[#This Row],[Contract Measures]]="","",'2 - Monitoring'!AF103)</f>
        <v/>
      </c>
      <c r="AM101" t="str">
        <f>IF(Output[[#This Row],[Contract Measures]]="","",'2 - Monitoring'!AG103)</f>
        <v/>
      </c>
      <c r="AN101" t="str">
        <f>IF(Output[[#This Row],[Contract Measures]]="","",'2 - Monitoring'!AH103)</f>
        <v/>
      </c>
      <c r="AO101" t="str">
        <f>IF(Output[[#This Row],[Contract Measures]]="","",'2 - Monitoring'!AI103)</f>
        <v/>
      </c>
      <c r="AP101" t="str">
        <f>IF(Output[[#This Row],[Contract Measures]]="","",'2 - Monitoring'!AJ103)</f>
        <v/>
      </c>
      <c r="AQ101" t="str">
        <f>IF(Output[[#This Row],[Contract Measures]]="","",'2 - Monitoring'!AK103)</f>
        <v/>
      </c>
      <c r="AR101" t="str">
        <f>IF(Output[[#This Row],[Contract Measures]]="","",'2 - Monitoring'!AL103)</f>
        <v/>
      </c>
      <c r="AS101" t="str">
        <f>IF(Output[[#This Row],[Contract Measures]]="","",'2 - Monitoring'!AM103)</f>
        <v/>
      </c>
    </row>
    <row r="102" spans="2:45">
      <c r="B102" t="str">
        <f>IF(Output[[#This Row],[Contract Measures]]="","",contract_name)</f>
        <v/>
      </c>
      <c r="C102" t="str">
        <f>IF(Output[[#This Row],[Contract Measures]]="","",contract_ref)</f>
        <v/>
      </c>
      <c r="D102" t="str">
        <f>IF(Output[[#This Row],[Contract Measures]]="","",contract_supplier)</f>
        <v/>
      </c>
      <c r="E102" t="str">
        <f>IF(Output[[#This Row],[Contract Measures]]="","",contract_value)</f>
        <v/>
      </c>
      <c r="F102" t="str">
        <f>IF(Output[[#This Row],[Contract Measures]]="","",reporting_frequency)</f>
        <v/>
      </c>
      <c r="G102" s="8" t="str">
        <f>IF(Output[[#This Row],[Contract Measures]]="","",reporting_start)</f>
        <v/>
      </c>
      <c r="H102" t="str">
        <f>IF(Output[[#This Row],[Contract Measures]]="","",reporting_type)</f>
        <v/>
      </c>
      <c r="I102" t="str">
        <f>IF('2 - Monitoring'!B104=0,"",'2 - Monitoring'!B104)</f>
        <v/>
      </c>
      <c r="J102" t="str">
        <f>'2 - Monitoring'!D104</f>
        <v/>
      </c>
      <c r="K102" t="str">
        <f>'2 - Monitoring'!E104</f>
        <v/>
      </c>
      <c r="L102" t="str">
        <f>'2 - Monitoring'!F104</f>
        <v/>
      </c>
      <c r="M102" s="19" t="str">
        <f>'2 - Monitoring'!G104</f>
        <v/>
      </c>
      <c r="N102" t="str">
        <f>IF(Output[[#This Row],[Contract Measures]]="","",'2 - Monitoring'!H104)</f>
        <v/>
      </c>
      <c r="O102" t="str">
        <f>IF(Output[[#This Row],[Contract Measures]]="","",'2 - Monitoring'!I104)</f>
        <v/>
      </c>
      <c r="P102" t="str">
        <f>IF(Output[[#This Row],[Contract Measures]]="","",'2 - Monitoring'!J104)</f>
        <v/>
      </c>
      <c r="Q102" t="str">
        <f>IF(Output[[#This Row],[Contract Measures]]="","",'2 - Monitoring'!K104)</f>
        <v/>
      </c>
      <c r="R102" t="str">
        <f>IF(Output[[#This Row],[Contract Measures]]="","",'2 - Monitoring'!L104)</f>
        <v/>
      </c>
      <c r="S102" t="str">
        <f>IF(Output[[#This Row],[Contract Measures]]="","",'2 - Monitoring'!M104)</f>
        <v/>
      </c>
      <c r="T102" t="str">
        <f>IF(Output[[#This Row],[Contract Measures]]="","",'2 - Monitoring'!N104)</f>
        <v/>
      </c>
      <c r="U102" t="str">
        <f>IF(Output[[#This Row],[Contract Measures]]="","",'2 - Monitoring'!O104)</f>
        <v/>
      </c>
      <c r="V102" t="str">
        <f>IF(Output[[#This Row],[Contract Measures]]="","",'2 - Monitoring'!P104)</f>
        <v/>
      </c>
      <c r="W102" t="str">
        <f>IF(Output[[#This Row],[Contract Measures]]="","",'2 - Monitoring'!Q104)</f>
        <v/>
      </c>
      <c r="X102" t="str">
        <f>IF(Output[[#This Row],[Contract Measures]]="","",'2 - Monitoring'!R104)</f>
        <v/>
      </c>
      <c r="Y102" t="str">
        <f>IF(Output[[#This Row],[Contract Measures]]="","",'2 - Monitoring'!S104)</f>
        <v/>
      </c>
      <c r="Z102" t="str">
        <f>IF(Output[[#This Row],[Contract Measures]]="","",'2 - Monitoring'!T104)</f>
        <v/>
      </c>
      <c r="AA102" t="str">
        <f>IF(Output[[#This Row],[Contract Measures]]="","",'2 - Monitoring'!U104)</f>
        <v/>
      </c>
      <c r="AB102" t="str">
        <f>IF(Output[[#This Row],[Contract Measures]]="","",'2 - Monitoring'!V104)</f>
        <v/>
      </c>
      <c r="AC102" t="str">
        <f>IF(Output[[#This Row],[Contract Measures]]="","",'2 - Monitoring'!W104)</f>
        <v/>
      </c>
      <c r="AD102" t="str">
        <f>IF(Output[[#This Row],[Contract Measures]]="","",'2 - Monitoring'!X104)</f>
        <v/>
      </c>
      <c r="AE102" t="str">
        <f>IF(Output[[#This Row],[Contract Measures]]="","",'2 - Monitoring'!Y104)</f>
        <v/>
      </c>
      <c r="AF102" t="str">
        <f>IF(Output[[#This Row],[Contract Measures]]="","",'2 - Monitoring'!Z104)</f>
        <v/>
      </c>
      <c r="AG102" t="str">
        <f>IF(Output[[#This Row],[Contract Measures]]="","",'2 - Monitoring'!AA104)</f>
        <v/>
      </c>
      <c r="AH102" t="str">
        <f>IF(Output[[#This Row],[Contract Measures]]="","",'2 - Monitoring'!AB104)</f>
        <v/>
      </c>
      <c r="AI102" t="str">
        <f>IF(Output[[#This Row],[Contract Measures]]="","",'2 - Monitoring'!AC104)</f>
        <v/>
      </c>
      <c r="AJ102" t="str">
        <f>IF(Output[[#This Row],[Contract Measures]]="","",'2 - Monitoring'!AD104)</f>
        <v/>
      </c>
      <c r="AK102" t="str">
        <f>IF(Output[[#This Row],[Contract Measures]]="","",'2 - Monitoring'!AE104)</f>
        <v/>
      </c>
      <c r="AL102" t="str">
        <f>IF(Output[[#This Row],[Contract Measures]]="","",'2 - Monitoring'!AF104)</f>
        <v/>
      </c>
      <c r="AM102" t="str">
        <f>IF(Output[[#This Row],[Contract Measures]]="","",'2 - Monitoring'!AG104)</f>
        <v/>
      </c>
      <c r="AN102" t="str">
        <f>IF(Output[[#This Row],[Contract Measures]]="","",'2 - Monitoring'!AH104)</f>
        <v/>
      </c>
      <c r="AO102" t="str">
        <f>IF(Output[[#This Row],[Contract Measures]]="","",'2 - Monitoring'!AI104)</f>
        <v/>
      </c>
      <c r="AP102" t="str">
        <f>IF(Output[[#This Row],[Contract Measures]]="","",'2 - Monitoring'!AJ104)</f>
        <v/>
      </c>
      <c r="AQ102" t="str">
        <f>IF(Output[[#This Row],[Contract Measures]]="","",'2 - Monitoring'!AK104)</f>
        <v/>
      </c>
      <c r="AR102" t="str">
        <f>IF(Output[[#This Row],[Contract Measures]]="","",'2 - Monitoring'!AL104)</f>
        <v/>
      </c>
      <c r="AS102" t="str">
        <f>IF(Output[[#This Row],[Contract Measures]]="","",'2 - Monitoring'!AM104)</f>
        <v/>
      </c>
    </row>
    <row r="103" spans="2:45">
      <c r="B103" t="str">
        <f>IF(Output[[#This Row],[Contract Measures]]="","",contract_name)</f>
        <v/>
      </c>
      <c r="C103" t="str">
        <f>IF(Output[[#This Row],[Contract Measures]]="","",contract_ref)</f>
        <v/>
      </c>
      <c r="D103" t="str">
        <f>IF(Output[[#This Row],[Contract Measures]]="","",contract_supplier)</f>
        <v/>
      </c>
      <c r="E103" t="str">
        <f>IF(Output[[#This Row],[Contract Measures]]="","",contract_value)</f>
        <v/>
      </c>
      <c r="F103" t="str">
        <f>IF(Output[[#This Row],[Contract Measures]]="","",reporting_frequency)</f>
        <v/>
      </c>
      <c r="G103" s="8" t="str">
        <f>IF(Output[[#This Row],[Contract Measures]]="","",reporting_start)</f>
        <v/>
      </c>
      <c r="H103" t="str">
        <f>IF(Output[[#This Row],[Contract Measures]]="","",reporting_type)</f>
        <v/>
      </c>
      <c r="I103" t="str">
        <f>IF('2 - Monitoring'!B105=0,"",'2 - Monitoring'!B105)</f>
        <v/>
      </c>
      <c r="J103" t="str">
        <f>'2 - Monitoring'!D105</f>
        <v/>
      </c>
      <c r="K103" t="str">
        <f>'2 - Monitoring'!E105</f>
        <v/>
      </c>
      <c r="L103" t="str">
        <f>'2 - Monitoring'!F105</f>
        <v/>
      </c>
      <c r="M103" s="19" t="str">
        <f>'2 - Monitoring'!G105</f>
        <v/>
      </c>
      <c r="N103" t="str">
        <f>IF(Output[[#This Row],[Contract Measures]]="","",'2 - Monitoring'!H105)</f>
        <v/>
      </c>
      <c r="O103" t="str">
        <f>IF(Output[[#This Row],[Contract Measures]]="","",'2 - Monitoring'!I105)</f>
        <v/>
      </c>
      <c r="P103" t="str">
        <f>IF(Output[[#This Row],[Contract Measures]]="","",'2 - Monitoring'!J105)</f>
        <v/>
      </c>
      <c r="Q103" t="str">
        <f>IF(Output[[#This Row],[Contract Measures]]="","",'2 - Monitoring'!K105)</f>
        <v/>
      </c>
      <c r="R103" t="str">
        <f>IF(Output[[#This Row],[Contract Measures]]="","",'2 - Monitoring'!L105)</f>
        <v/>
      </c>
      <c r="S103" t="str">
        <f>IF(Output[[#This Row],[Contract Measures]]="","",'2 - Monitoring'!M105)</f>
        <v/>
      </c>
      <c r="T103" t="str">
        <f>IF(Output[[#This Row],[Contract Measures]]="","",'2 - Monitoring'!N105)</f>
        <v/>
      </c>
      <c r="U103" t="str">
        <f>IF(Output[[#This Row],[Contract Measures]]="","",'2 - Monitoring'!O105)</f>
        <v/>
      </c>
      <c r="V103" t="str">
        <f>IF(Output[[#This Row],[Contract Measures]]="","",'2 - Monitoring'!P105)</f>
        <v/>
      </c>
      <c r="W103" t="str">
        <f>IF(Output[[#This Row],[Contract Measures]]="","",'2 - Monitoring'!Q105)</f>
        <v/>
      </c>
      <c r="X103" t="str">
        <f>IF(Output[[#This Row],[Contract Measures]]="","",'2 - Monitoring'!R105)</f>
        <v/>
      </c>
      <c r="Y103" t="str">
        <f>IF(Output[[#This Row],[Contract Measures]]="","",'2 - Monitoring'!S105)</f>
        <v/>
      </c>
      <c r="Z103" t="str">
        <f>IF(Output[[#This Row],[Contract Measures]]="","",'2 - Monitoring'!T105)</f>
        <v/>
      </c>
      <c r="AA103" t="str">
        <f>IF(Output[[#This Row],[Contract Measures]]="","",'2 - Monitoring'!U105)</f>
        <v/>
      </c>
      <c r="AB103" t="str">
        <f>IF(Output[[#This Row],[Contract Measures]]="","",'2 - Monitoring'!V105)</f>
        <v/>
      </c>
      <c r="AC103" t="str">
        <f>IF(Output[[#This Row],[Contract Measures]]="","",'2 - Monitoring'!W105)</f>
        <v/>
      </c>
      <c r="AD103" t="str">
        <f>IF(Output[[#This Row],[Contract Measures]]="","",'2 - Monitoring'!X105)</f>
        <v/>
      </c>
      <c r="AE103" t="str">
        <f>IF(Output[[#This Row],[Contract Measures]]="","",'2 - Monitoring'!Y105)</f>
        <v/>
      </c>
      <c r="AF103" t="str">
        <f>IF(Output[[#This Row],[Contract Measures]]="","",'2 - Monitoring'!Z105)</f>
        <v/>
      </c>
      <c r="AG103" t="str">
        <f>IF(Output[[#This Row],[Contract Measures]]="","",'2 - Monitoring'!AA105)</f>
        <v/>
      </c>
      <c r="AH103" t="str">
        <f>IF(Output[[#This Row],[Contract Measures]]="","",'2 - Monitoring'!AB105)</f>
        <v/>
      </c>
      <c r="AI103" t="str">
        <f>IF(Output[[#This Row],[Contract Measures]]="","",'2 - Monitoring'!AC105)</f>
        <v/>
      </c>
      <c r="AJ103" t="str">
        <f>IF(Output[[#This Row],[Contract Measures]]="","",'2 - Monitoring'!AD105)</f>
        <v/>
      </c>
      <c r="AK103" t="str">
        <f>IF(Output[[#This Row],[Contract Measures]]="","",'2 - Monitoring'!AE105)</f>
        <v/>
      </c>
      <c r="AL103" t="str">
        <f>IF(Output[[#This Row],[Contract Measures]]="","",'2 - Monitoring'!AF105)</f>
        <v/>
      </c>
      <c r="AM103" t="str">
        <f>IF(Output[[#This Row],[Contract Measures]]="","",'2 - Monitoring'!AG105)</f>
        <v/>
      </c>
      <c r="AN103" t="str">
        <f>IF(Output[[#This Row],[Contract Measures]]="","",'2 - Monitoring'!AH105)</f>
        <v/>
      </c>
      <c r="AO103" t="str">
        <f>IF(Output[[#This Row],[Contract Measures]]="","",'2 - Monitoring'!AI105)</f>
        <v/>
      </c>
      <c r="AP103" t="str">
        <f>IF(Output[[#This Row],[Contract Measures]]="","",'2 - Monitoring'!AJ105)</f>
        <v/>
      </c>
      <c r="AQ103" t="str">
        <f>IF(Output[[#This Row],[Contract Measures]]="","",'2 - Monitoring'!AK105)</f>
        <v/>
      </c>
      <c r="AR103" t="str">
        <f>IF(Output[[#This Row],[Contract Measures]]="","",'2 - Monitoring'!AL105)</f>
        <v/>
      </c>
      <c r="AS103" t="str">
        <f>IF(Output[[#This Row],[Contract Measures]]="","",'2 - Monitoring'!AM105)</f>
        <v/>
      </c>
    </row>
    <row r="104" spans="2:45">
      <c r="B104" t="str">
        <f>IF(Output[[#This Row],[Contract Measures]]="","",contract_name)</f>
        <v/>
      </c>
      <c r="C104" t="str">
        <f>IF(Output[[#This Row],[Contract Measures]]="","",contract_ref)</f>
        <v/>
      </c>
      <c r="D104" t="str">
        <f>IF(Output[[#This Row],[Contract Measures]]="","",contract_supplier)</f>
        <v/>
      </c>
      <c r="E104" t="str">
        <f>IF(Output[[#This Row],[Contract Measures]]="","",contract_value)</f>
        <v/>
      </c>
      <c r="F104" t="str">
        <f>IF(Output[[#This Row],[Contract Measures]]="","",reporting_frequency)</f>
        <v/>
      </c>
      <c r="G104" s="8" t="str">
        <f>IF(Output[[#This Row],[Contract Measures]]="","",reporting_start)</f>
        <v/>
      </c>
      <c r="H104" t="str">
        <f>IF(Output[[#This Row],[Contract Measures]]="","",reporting_type)</f>
        <v/>
      </c>
      <c r="I104" t="str">
        <f>IF('2 - Monitoring'!B106=0,"",'2 - Monitoring'!B106)</f>
        <v/>
      </c>
      <c r="J104" t="str">
        <f>'2 - Monitoring'!D106</f>
        <v/>
      </c>
      <c r="K104" t="str">
        <f>'2 - Monitoring'!E106</f>
        <v/>
      </c>
      <c r="L104" t="str">
        <f>'2 - Monitoring'!F106</f>
        <v/>
      </c>
      <c r="M104" s="19" t="str">
        <f>'2 - Monitoring'!G106</f>
        <v/>
      </c>
      <c r="N104" t="str">
        <f>IF(Output[[#This Row],[Contract Measures]]="","",'2 - Monitoring'!H106)</f>
        <v/>
      </c>
      <c r="O104" t="str">
        <f>IF(Output[[#This Row],[Contract Measures]]="","",'2 - Monitoring'!I106)</f>
        <v/>
      </c>
      <c r="P104" t="str">
        <f>IF(Output[[#This Row],[Contract Measures]]="","",'2 - Monitoring'!J106)</f>
        <v/>
      </c>
      <c r="Q104" t="str">
        <f>IF(Output[[#This Row],[Contract Measures]]="","",'2 - Monitoring'!K106)</f>
        <v/>
      </c>
      <c r="R104" t="str">
        <f>IF(Output[[#This Row],[Contract Measures]]="","",'2 - Monitoring'!L106)</f>
        <v/>
      </c>
      <c r="S104" t="str">
        <f>IF(Output[[#This Row],[Contract Measures]]="","",'2 - Monitoring'!M106)</f>
        <v/>
      </c>
      <c r="T104" t="str">
        <f>IF(Output[[#This Row],[Contract Measures]]="","",'2 - Monitoring'!N106)</f>
        <v/>
      </c>
      <c r="U104" t="str">
        <f>IF(Output[[#This Row],[Contract Measures]]="","",'2 - Monitoring'!O106)</f>
        <v/>
      </c>
      <c r="V104" t="str">
        <f>IF(Output[[#This Row],[Contract Measures]]="","",'2 - Monitoring'!P106)</f>
        <v/>
      </c>
      <c r="W104" t="str">
        <f>IF(Output[[#This Row],[Contract Measures]]="","",'2 - Monitoring'!Q106)</f>
        <v/>
      </c>
      <c r="X104" t="str">
        <f>IF(Output[[#This Row],[Contract Measures]]="","",'2 - Monitoring'!R106)</f>
        <v/>
      </c>
      <c r="Y104" t="str">
        <f>IF(Output[[#This Row],[Contract Measures]]="","",'2 - Monitoring'!S106)</f>
        <v/>
      </c>
      <c r="Z104" t="str">
        <f>IF(Output[[#This Row],[Contract Measures]]="","",'2 - Monitoring'!T106)</f>
        <v/>
      </c>
      <c r="AA104" t="str">
        <f>IF(Output[[#This Row],[Contract Measures]]="","",'2 - Monitoring'!U106)</f>
        <v/>
      </c>
      <c r="AB104" t="str">
        <f>IF(Output[[#This Row],[Contract Measures]]="","",'2 - Monitoring'!V106)</f>
        <v/>
      </c>
      <c r="AC104" t="str">
        <f>IF(Output[[#This Row],[Contract Measures]]="","",'2 - Monitoring'!W106)</f>
        <v/>
      </c>
      <c r="AD104" t="str">
        <f>IF(Output[[#This Row],[Contract Measures]]="","",'2 - Monitoring'!X106)</f>
        <v/>
      </c>
      <c r="AE104" t="str">
        <f>IF(Output[[#This Row],[Contract Measures]]="","",'2 - Monitoring'!Y106)</f>
        <v/>
      </c>
      <c r="AF104" t="str">
        <f>IF(Output[[#This Row],[Contract Measures]]="","",'2 - Monitoring'!Z106)</f>
        <v/>
      </c>
      <c r="AG104" t="str">
        <f>IF(Output[[#This Row],[Contract Measures]]="","",'2 - Monitoring'!AA106)</f>
        <v/>
      </c>
      <c r="AH104" t="str">
        <f>IF(Output[[#This Row],[Contract Measures]]="","",'2 - Monitoring'!AB106)</f>
        <v/>
      </c>
      <c r="AI104" t="str">
        <f>IF(Output[[#This Row],[Contract Measures]]="","",'2 - Monitoring'!AC106)</f>
        <v/>
      </c>
      <c r="AJ104" t="str">
        <f>IF(Output[[#This Row],[Contract Measures]]="","",'2 - Monitoring'!AD106)</f>
        <v/>
      </c>
      <c r="AK104" t="str">
        <f>IF(Output[[#This Row],[Contract Measures]]="","",'2 - Monitoring'!AE106)</f>
        <v/>
      </c>
      <c r="AL104" t="str">
        <f>IF(Output[[#This Row],[Contract Measures]]="","",'2 - Monitoring'!AF106)</f>
        <v/>
      </c>
      <c r="AM104" t="str">
        <f>IF(Output[[#This Row],[Contract Measures]]="","",'2 - Monitoring'!AG106)</f>
        <v/>
      </c>
      <c r="AN104" t="str">
        <f>IF(Output[[#This Row],[Contract Measures]]="","",'2 - Monitoring'!AH106)</f>
        <v/>
      </c>
      <c r="AO104" t="str">
        <f>IF(Output[[#This Row],[Contract Measures]]="","",'2 - Monitoring'!AI106)</f>
        <v/>
      </c>
      <c r="AP104" t="str">
        <f>IF(Output[[#This Row],[Contract Measures]]="","",'2 - Monitoring'!AJ106)</f>
        <v/>
      </c>
      <c r="AQ104" t="str">
        <f>IF(Output[[#This Row],[Contract Measures]]="","",'2 - Monitoring'!AK106)</f>
        <v/>
      </c>
      <c r="AR104" t="str">
        <f>IF(Output[[#This Row],[Contract Measures]]="","",'2 - Monitoring'!AL106)</f>
        <v/>
      </c>
      <c r="AS104" t="str">
        <f>IF(Output[[#This Row],[Contract Measures]]="","",'2 - Monitoring'!AM106)</f>
        <v/>
      </c>
    </row>
    <row r="105" spans="2:45">
      <c r="B105" t="str">
        <f>IF(Output[[#This Row],[Contract Measures]]="","",contract_name)</f>
        <v/>
      </c>
      <c r="C105" t="str">
        <f>IF(Output[[#This Row],[Contract Measures]]="","",contract_ref)</f>
        <v/>
      </c>
      <c r="D105" t="str">
        <f>IF(Output[[#This Row],[Contract Measures]]="","",contract_supplier)</f>
        <v/>
      </c>
      <c r="E105" t="str">
        <f>IF(Output[[#This Row],[Contract Measures]]="","",contract_value)</f>
        <v/>
      </c>
      <c r="F105" t="str">
        <f>IF(Output[[#This Row],[Contract Measures]]="","",reporting_frequency)</f>
        <v/>
      </c>
      <c r="G105" s="8" t="str">
        <f>IF(Output[[#This Row],[Contract Measures]]="","",reporting_start)</f>
        <v/>
      </c>
      <c r="H105" t="str">
        <f>IF(Output[[#This Row],[Contract Measures]]="","",reporting_type)</f>
        <v/>
      </c>
      <c r="I105" t="str">
        <f>IF('2 - Monitoring'!B107=0,"",'2 - Monitoring'!B107)</f>
        <v/>
      </c>
      <c r="J105" t="str">
        <f>'2 - Monitoring'!D107</f>
        <v/>
      </c>
      <c r="K105" t="str">
        <f>'2 - Monitoring'!E107</f>
        <v/>
      </c>
      <c r="L105" t="str">
        <f>'2 - Monitoring'!F107</f>
        <v/>
      </c>
      <c r="M105" s="19" t="str">
        <f>'2 - Monitoring'!G107</f>
        <v/>
      </c>
      <c r="N105" t="str">
        <f>IF(Output[[#This Row],[Contract Measures]]="","",'2 - Monitoring'!H107)</f>
        <v/>
      </c>
      <c r="O105" t="str">
        <f>IF(Output[[#This Row],[Contract Measures]]="","",'2 - Monitoring'!I107)</f>
        <v/>
      </c>
      <c r="P105" t="str">
        <f>IF(Output[[#This Row],[Contract Measures]]="","",'2 - Monitoring'!J107)</f>
        <v/>
      </c>
      <c r="Q105" t="str">
        <f>IF(Output[[#This Row],[Contract Measures]]="","",'2 - Monitoring'!K107)</f>
        <v/>
      </c>
      <c r="R105" t="str">
        <f>IF(Output[[#This Row],[Contract Measures]]="","",'2 - Monitoring'!L107)</f>
        <v/>
      </c>
      <c r="S105" t="str">
        <f>IF(Output[[#This Row],[Contract Measures]]="","",'2 - Monitoring'!M107)</f>
        <v/>
      </c>
      <c r="T105" t="str">
        <f>IF(Output[[#This Row],[Contract Measures]]="","",'2 - Monitoring'!N107)</f>
        <v/>
      </c>
      <c r="U105" t="str">
        <f>IF(Output[[#This Row],[Contract Measures]]="","",'2 - Monitoring'!O107)</f>
        <v/>
      </c>
      <c r="V105" t="str">
        <f>IF(Output[[#This Row],[Contract Measures]]="","",'2 - Monitoring'!P107)</f>
        <v/>
      </c>
      <c r="W105" t="str">
        <f>IF(Output[[#This Row],[Contract Measures]]="","",'2 - Monitoring'!Q107)</f>
        <v/>
      </c>
      <c r="X105" t="str">
        <f>IF(Output[[#This Row],[Contract Measures]]="","",'2 - Monitoring'!R107)</f>
        <v/>
      </c>
      <c r="Y105" t="str">
        <f>IF(Output[[#This Row],[Contract Measures]]="","",'2 - Monitoring'!S107)</f>
        <v/>
      </c>
      <c r="Z105" t="str">
        <f>IF(Output[[#This Row],[Contract Measures]]="","",'2 - Monitoring'!T107)</f>
        <v/>
      </c>
      <c r="AA105" t="str">
        <f>IF(Output[[#This Row],[Contract Measures]]="","",'2 - Monitoring'!U107)</f>
        <v/>
      </c>
      <c r="AB105" t="str">
        <f>IF(Output[[#This Row],[Contract Measures]]="","",'2 - Monitoring'!V107)</f>
        <v/>
      </c>
      <c r="AC105" t="str">
        <f>IF(Output[[#This Row],[Contract Measures]]="","",'2 - Monitoring'!W107)</f>
        <v/>
      </c>
      <c r="AD105" t="str">
        <f>IF(Output[[#This Row],[Contract Measures]]="","",'2 - Monitoring'!X107)</f>
        <v/>
      </c>
      <c r="AE105" t="str">
        <f>IF(Output[[#This Row],[Contract Measures]]="","",'2 - Monitoring'!Y107)</f>
        <v/>
      </c>
      <c r="AF105" t="str">
        <f>IF(Output[[#This Row],[Contract Measures]]="","",'2 - Monitoring'!Z107)</f>
        <v/>
      </c>
      <c r="AG105" t="str">
        <f>IF(Output[[#This Row],[Contract Measures]]="","",'2 - Monitoring'!AA107)</f>
        <v/>
      </c>
      <c r="AH105" t="str">
        <f>IF(Output[[#This Row],[Contract Measures]]="","",'2 - Monitoring'!AB107)</f>
        <v/>
      </c>
      <c r="AI105" t="str">
        <f>IF(Output[[#This Row],[Contract Measures]]="","",'2 - Monitoring'!AC107)</f>
        <v/>
      </c>
      <c r="AJ105" t="str">
        <f>IF(Output[[#This Row],[Contract Measures]]="","",'2 - Monitoring'!AD107)</f>
        <v/>
      </c>
      <c r="AK105" t="str">
        <f>IF(Output[[#This Row],[Contract Measures]]="","",'2 - Monitoring'!AE107)</f>
        <v/>
      </c>
      <c r="AL105" t="str">
        <f>IF(Output[[#This Row],[Contract Measures]]="","",'2 - Monitoring'!AF107)</f>
        <v/>
      </c>
      <c r="AM105" t="str">
        <f>IF(Output[[#This Row],[Contract Measures]]="","",'2 - Monitoring'!AG107)</f>
        <v/>
      </c>
      <c r="AN105" t="str">
        <f>IF(Output[[#This Row],[Contract Measures]]="","",'2 - Monitoring'!AH107)</f>
        <v/>
      </c>
      <c r="AO105" t="str">
        <f>IF(Output[[#This Row],[Contract Measures]]="","",'2 - Monitoring'!AI107)</f>
        <v/>
      </c>
      <c r="AP105" t="str">
        <f>IF(Output[[#This Row],[Contract Measures]]="","",'2 - Monitoring'!AJ107)</f>
        <v/>
      </c>
      <c r="AQ105" t="str">
        <f>IF(Output[[#This Row],[Contract Measures]]="","",'2 - Monitoring'!AK107)</f>
        <v/>
      </c>
      <c r="AR105" t="str">
        <f>IF(Output[[#This Row],[Contract Measures]]="","",'2 - Monitoring'!AL107)</f>
        <v/>
      </c>
      <c r="AS105" t="str">
        <f>IF(Output[[#This Row],[Contract Measures]]="","",'2 - Monitoring'!AM107)</f>
        <v/>
      </c>
    </row>
    <row r="106" spans="2:45">
      <c r="B106" t="str">
        <f>IF(Output[[#This Row],[Contract Measures]]="","",contract_name)</f>
        <v/>
      </c>
      <c r="C106" t="str">
        <f>IF(Output[[#This Row],[Contract Measures]]="","",contract_ref)</f>
        <v/>
      </c>
      <c r="D106" t="str">
        <f>IF(Output[[#This Row],[Contract Measures]]="","",contract_supplier)</f>
        <v/>
      </c>
      <c r="E106" t="str">
        <f>IF(Output[[#This Row],[Contract Measures]]="","",contract_value)</f>
        <v/>
      </c>
      <c r="F106" t="str">
        <f>IF(Output[[#This Row],[Contract Measures]]="","",reporting_frequency)</f>
        <v/>
      </c>
      <c r="G106" s="8" t="str">
        <f>IF(Output[[#This Row],[Contract Measures]]="","",reporting_start)</f>
        <v/>
      </c>
      <c r="H106" t="str">
        <f>IF(Output[[#This Row],[Contract Measures]]="","",reporting_type)</f>
        <v/>
      </c>
      <c r="I106" t="str">
        <f>IF('2 - Monitoring'!B108=0,"",'2 - Monitoring'!B108)</f>
        <v/>
      </c>
      <c r="J106" t="str">
        <f>'2 - Monitoring'!D108</f>
        <v/>
      </c>
      <c r="K106" t="str">
        <f>'2 - Monitoring'!E108</f>
        <v/>
      </c>
      <c r="L106" t="str">
        <f>'2 - Monitoring'!F108</f>
        <v/>
      </c>
      <c r="M106" s="19" t="str">
        <f>'2 - Monitoring'!G108</f>
        <v/>
      </c>
      <c r="N106" t="str">
        <f>IF(Output[[#This Row],[Contract Measures]]="","",'2 - Monitoring'!H108)</f>
        <v/>
      </c>
      <c r="O106" t="str">
        <f>IF(Output[[#This Row],[Contract Measures]]="","",'2 - Monitoring'!I108)</f>
        <v/>
      </c>
      <c r="P106" t="str">
        <f>IF(Output[[#This Row],[Contract Measures]]="","",'2 - Monitoring'!J108)</f>
        <v/>
      </c>
      <c r="Q106" t="str">
        <f>IF(Output[[#This Row],[Contract Measures]]="","",'2 - Monitoring'!K108)</f>
        <v/>
      </c>
      <c r="R106" t="str">
        <f>IF(Output[[#This Row],[Contract Measures]]="","",'2 - Monitoring'!L108)</f>
        <v/>
      </c>
      <c r="S106" t="str">
        <f>IF(Output[[#This Row],[Contract Measures]]="","",'2 - Monitoring'!M108)</f>
        <v/>
      </c>
      <c r="T106" t="str">
        <f>IF(Output[[#This Row],[Contract Measures]]="","",'2 - Monitoring'!N108)</f>
        <v/>
      </c>
      <c r="U106" t="str">
        <f>IF(Output[[#This Row],[Contract Measures]]="","",'2 - Monitoring'!O108)</f>
        <v/>
      </c>
      <c r="V106" t="str">
        <f>IF(Output[[#This Row],[Contract Measures]]="","",'2 - Monitoring'!P108)</f>
        <v/>
      </c>
      <c r="W106" t="str">
        <f>IF(Output[[#This Row],[Contract Measures]]="","",'2 - Monitoring'!Q108)</f>
        <v/>
      </c>
      <c r="X106" t="str">
        <f>IF(Output[[#This Row],[Contract Measures]]="","",'2 - Monitoring'!R108)</f>
        <v/>
      </c>
      <c r="Y106" t="str">
        <f>IF(Output[[#This Row],[Contract Measures]]="","",'2 - Monitoring'!S108)</f>
        <v/>
      </c>
      <c r="Z106" t="str">
        <f>IF(Output[[#This Row],[Contract Measures]]="","",'2 - Monitoring'!T108)</f>
        <v/>
      </c>
      <c r="AA106" t="str">
        <f>IF(Output[[#This Row],[Contract Measures]]="","",'2 - Monitoring'!U108)</f>
        <v/>
      </c>
      <c r="AB106" t="str">
        <f>IF(Output[[#This Row],[Contract Measures]]="","",'2 - Monitoring'!V108)</f>
        <v/>
      </c>
      <c r="AC106" t="str">
        <f>IF(Output[[#This Row],[Contract Measures]]="","",'2 - Monitoring'!W108)</f>
        <v/>
      </c>
      <c r="AD106" t="str">
        <f>IF(Output[[#This Row],[Contract Measures]]="","",'2 - Monitoring'!X108)</f>
        <v/>
      </c>
      <c r="AE106" t="str">
        <f>IF(Output[[#This Row],[Contract Measures]]="","",'2 - Monitoring'!Y108)</f>
        <v/>
      </c>
      <c r="AF106" t="str">
        <f>IF(Output[[#This Row],[Contract Measures]]="","",'2 - Monitoring'!Z108)</f>
        <v/>
      </c>
      <c r="AG106" t="str">
        <f>IF(Output[[#This Row],[Contract Measures]]="","",'2 - Monitoring'!AA108)</f>
        <v/>
      </c>
      <c r="AH106" t="str">
        <f>IF(Output[[#This Row],[Contract Measures]]="","",'2 - Monitoring'!AB108)</f>
        <v/>
      </c>
      <c r="AI106" t="str">
        <f>IF(Output[[#This Row],[Contract Measures]]="","",'2 - Monitoring'!AC108)</f>
        <v/>
      </c>
      <c r="AJ106" t="str">
        <f>IF(Output[[#This Row],[Contract Measures]]="","",'2 - Monitoring'!AD108)</f>
        <v/>
      </c>
      <c r="AK106" t="str">
        <f>IF(Output[[#This Row],[Contract Measures]]="","",'2 - Monitoring'!AE108)</f>
        <v/>
      </c>
      <c r="AL106" t="str">
        <f>IF(Output[[#This Row],[Contract Measures]]="","",'2 - Monitoring'!AF108)</f>
        <v/>
      </c>
      <c r="AM106" t="str">
        <f>IF(Output[[#This Row],[Contract Measures]]="","",'2 - Monitoring'!AG108)</f>
        <v/>
      </c>
      <c r="AN106" t="str">
        <f>IF(Output[[#This Row],[Contract Measures]]="","",'2 - Monitoring'!AH108)</f>
        <v/>
      </c>
      <c r="AO106" t="str">
        <f>IF(Output[[#This Row],[Contract Measures]]="","",'2 - Monitoring'!AI108)</f>
        <v/>
      </c>
      <c r="AP106" t="str">
        <f>IF(Output[[#This Row],[Contract Measures]]="","",'2 - Monitoring'!AJ108)</f>
        <v/>
      </c>
      <c r="AQ106" t="str">
        <f>IF(Output[[#This Row],[Contract Measures]]="","",'2 - Monitoring'!AK108)</f>
        <v/>
      </c>
      <c r="AR106" t="str">
        <f>IF(Output[[#This Row],[Contract Measures]]="","",'2 - Monitoring'!AL108)</f>
        <v/>
      </c>
      <c r="AS106" t="str">
        <f>IF(Output[[#This Row],[Contract Measures]]="","",'2 - Monitoring'!AM108)</f>
        <v/>
      </c>
    </row>
    <row r="107" spans="2:45">
      <c r="B107" t="str">
        <f>IF(Output[[#This Row],[Contract Measures]]="","",contract_name)</f>
        <v/>
      </c>
      <c r="C107" t="str">
        <f>IF(Output[[#This Row],[Contract Measures]]="","",contract_ref)</f>
        <v/>
      </c>
      <c r="D107" t="str">
        <f>IF(Output[[#This Row],[Contract Measures]]="","",contract_supplier)</f>
        <v/>
      </c>
      <c r="E107" t="str">
        <f>IF(Output[[#This Row],[Contract Measures]]="","",contract_value)</f>
        <v/>
      </c>
      <c r="F107" t="str">
        <f>IF(Output[[#This Row],[Contract Measures]]="","",reporting_frequency)</f>
        <v/>
      </c>
      <c r="G107" s="8" t="str">
        <f>IF(Output[[#This Row],[Contract Measures]]="","",reporting_start)</f>
        <v/>
      </c>
      <c r="H107" t="str">
        <f>IF(Output[[#This Row],[Contract Measures]]="","",reporting_type)</f>
        <v/>
      </c>
      <c r="I107" t="str">
        <f>IF('2 - Monitoring'!B109=0,"",'2 - Monitoring'!B109)</f>
        <v/>
      </c>
      <c r="J107" t="str">
        <f>'2 - Monitoring'!D109</f>
        <v/>
      </c>
      <c r="K107" t="str">
        <f>'2 - Monitoring'!E109</f>
        <v/>
      </c>
      <c r="L107" t="str">
        <f>'2 - Monitoring'!F109</f>
        <v/>
      </c>
      <c r="M107" s="19" t="str">
        <f>'2 - Monitoring'!G109</f>
        <v/>
      </c>
      <c r="N107" t="str">
        <f>IF(Output[[#This Row],[Contract Measures]]="","",'2 - Monitoring'!H109)</f>
        <v/>
      </c>
      <c r="O107" t="str">
        <f>IF(Output[[#This Row],[Contract Measures]]="","",'2 - Monitoring'!I109)</f>
        <v/>
      </c>
      <c r="P107" t="str">
        <f>IF(Output[[#This Row],[Contract Measures]]="","",'2 - Monitoring'!J109)</f>
        <v/>
      </c>
      <c r="Q107" t="str">
        <f>IF(Output[[#This Row],[Contract Measures]]="","",'2 - Monitoring'!K109)</f>
        <v/>
      </c>
      <c r="R107" t="str">
        <f>IF(Output[[#This Row],[Contract Measures]]="","",'2 - Monitoring'!L109)</f>
        <v/>
      </c>
      <c r="S107" t="str">
        <f>IF(Output[[#This Row],[Contract Measures]]="","",'2 - Monitoring'!M109)</f>
        <v/>
      </c>
      <c r="T107" t="str">
        <f>IF(Output[[#This Row],[Contract Measures]]="","",'2 - Monitoring'!N109)</f>
        <v/>
      </c>
      <c r="U107" t="str">
        <f>IF(Output[[#This Row],[Contract Measures]]="","",'2 - Monitoring'!O109)</f>
        <v/>
      </c>
      <c r="V107" t="str">
        <f>IF(Output[[#This Row],[Contract Measures]]="","",'2 - Monitoring'!P109)</f>
        <v/>
      </c>
      <c r="W107" t="str">
        <f>IF(Output[[#This Row],[Contract Measures]]="","",'2 - Monitoring'!Q109)</f>
        <v/>
      </c>
      <c r="X107" t="str">
        <f>IF(Output[[#This Row],[Contract Measures]]="","",'2 - Monitoring'!R109)</f>
        <v/>
      </c>
      <c r="Y107" t="str">
        <f>IF(Output[[#This Row],[Contract Measures]]="","",'2 - Monitoring'!S109)</f>
        <v/>
      </c>
      <c r="Z107" t="str">
        <f>IF(Output[[#This Row],[Contract Measures]]="","",'2 - Monitoring'!T109)</f>
        <v/>
      </c>
      <c r="AA107" t="str">
        <f>IF(Output[[#This Row],[Contract Measures]]="","",'2 - Monitoring'!U109)</f>
        <v/>
      </c>
      <c r="AB107" t="str">
        <f>IF(Output[[#This Row],[Contract Measures]]="","",'2 - Monitoring'!V109)</f>
        <v/>
      </c>
      <c r="AC107" t="str">
        <f>IF(Output[[#This Row],[Contract Measures]]="","",'2 - Monitoring'!W109)</f>
        <v/>
      </c>
      <c r="AD107" t="str">
        <f>IF(Output[[#This Row],[Contract Measures]]="","",'2 - Monitoring'!X109)</f>
        <v/>
      </c>
      <c r="AE107" t="str">
        <f>IF(Output[[#This Row],[Contract Measures]]="","",'2 - Monitoring'!Y109)</f>
        <v/>
      </c>
      <c r="AF107" t="str">
        <f>IF(Output[[#This Row],[Contract Measures]]="","",'2 - Monitoring'!Z109)</f>
        <v/>
      </c>
      <c r="AG107" t="str">
        <f>IF(Output[[#This Row],[Contract Measures]]="","",'2 - Monitoring'!AA109)</f>
        <v/>
      </c>
      <c r="AH107" t="str">
        <f>IF(Output[[#This Row],[Contract Measures]]="","",'2 - Monitoring'!AB109)</f>
        <v/>
      </c>
      <c r="AI107" t="str">
        <f>IF(Output[[#This Row],[Contract Measures]]="","",'2 - Monitoring'!AC109)</f>
        <v/>
      </c>
      <c r="AJ107" t="str">
        <f>IF(Output[[#This Row],[Contract Measures]]="","",'2 - Monitoring'!AD109)</f>
        <v/>
      </c>
      <c r="AK107" t="str">
        <f>IF(Output[[#This Row],[Contract Measures]]="","",'2 - Monitoring'!AE109)</f>
        <v/>
      </c>
      <c r="AL107" t="str">
        <f>IF(Output[[#This Row],[Contract Measures]]="","",'2 - Monitoring'!AF109)</f>
        <v/>
      </c>
      <c r="AM107" t="str">
        <f>IF(Output[[#This Row],[Contract Measures]]="","",'2 - Monitoring'!AG109)</f>
        <v/>
      </c>
      <c r="AN107" t="str">
        <f>IF(Output[[#This Row],[Contract Measures]]="","",'2 - Monitoring'!AH109)</f>
        <v/>
      </c>
      <c r="AO107" t="str">
        <f>IF(Output[[#This Row],[Contract Measures]]="","",'2 - Monitoring'!AI109)</f>
        <v/>
      </c>
      <c r="AP107" t="str">
        <f>IF(Output[[#This Row],[Contract Measures]]="","",'2 - Monitoring'!AJ109)</f>
        <v/>
      </c>
      <c r="AQ107" t="str">
        <f>IF(Output[[#This Row],[Contract Measures]]="","",'2 - Monitoring'!AK109)</f>
        <v/>
      </c>
      <c r="AR107" t="str">
        <f>IF(Output[[#This Row],[Contract Measures]]="","",'2 - Monitoring'!AL109)</f>
        <v/>
      </c>
      <c r="AS107" t="str">
        <f>IF(Output[[#This Row],[Contract Measures]]="","",'2 - Monitoring'!AM109)</f>
        <v/>
      </c>
    </row>
    <row r="108" spans="2:45">
      <c r="B108" t="str">
        <f>IF(Output[[#This Row],[Contract Measures]]="","",contract_name)</f>
        <v/>
      </c>
      <c r="C108" t="str">
        <f>IF(Output[[#This Row],[Contract Measures]]="","",contract_ref)</f>
        <v/>
      </c>
      <c r="D108" t="str">
        <f>IF(Output[[#This Row],[Contract Measures]]="","",contract_supplier)</f>
        <v/>
      </c>
      <c r="E108" t="str">
        <f>IF(Output[[#This Row],[Contract Measures]]="","",contract_value)</f>
        <v/>
      </c>
      <c r="F108" t="str">
        <f>IF(Output[[#This Row],[Contract Measures]]="","",reporting_frequency)</f>
        <v/>
      </c>
      <c r="G108" s="8" t="str">
        <f>IF(Output[[#This Row],[Contract Measures]]="","",reporting_start)</f>
        <v/>
      </c>
      <c r="H108" t="str">
        <f>IF(Output[[#This Row],[Contract Measures]]="","",reporting_type)</f>
        <v/>
      </c>
      <c r="I108" t="str">
        <f>IF('2 - Monitoring'!B110=0,"",'2 - Monitoring'!B110)</f>
        <v/>
      </c>
      <c r="J108" t="str">
        <f>'2 - Monitoring'!D110</f>
        <v/>
      </c>
      <c r="K108" t="str">
        <f>'2 - Monitoring'!E110</f>
        <v/>
      </c>
      <c r="L108" t="str">
        <f>'2 - Monitoring'!F110</f>
        <v/>
      </c>
      <c r="M108" s="19" t="str">
        <f>'2 - Monitoring'!G110</f>
        <v/>
      </c>
      <c r="N108" t="str">
        <f>IF(Output[[#This Row],[Contract Measures]]="","",'2 - Monitoring'!H110)</f>
        <v/>
      </c>
      <c r="O108" t="str">
        <f>IF(Output[[#This Row],[Contract Measures]]="","",'2 - Monitoring'!I110)</f>
        <v/>
      </c>
      <c r="P108" t="str">
        <f>IF(Output[[#This Row],[Contract Measures]]="","",'2 - Monitoring'!J110)</f>
        <v/>
      </c>
      <c r="Q108" t="str">
        <f>IF(Output[[#This Row],[Contract Measures]]="","",'2 - Monitoring'!K110)</f>
        <v/>
      </c>
      <c r="R108" t="str">
        <f>IF(Output[[#This Row],[Contract Measures]]="","",'2 - Monitoring'!L110)</f>
        <v/>
      </c>
      <c r="S108" t="str">
        <f>IF(Output[[#This Row],[Contract Measures]]="","",'2 - Monitoring'!M110)</f>
        <v/>
      </c>
      <c r="T108" t="str">
        <f>IF(Output[[#This Row],[Contract Measures]]="","",'2 - Monitoring'!N110)</f>
        <v/>
      </c>
      <c r="U108" t="str">
        <f>IF(Output[[#This Row],[Contract Measures]]="","",'2 - Monitoring'!O110)</f>
        <v/>
      </c>
      <c r="V108" t="str">
        <f>IF(Output[[#This Row],[Contract Measures]]="","",'2 - Monitoring'!P110)</f>
        <v/>
      </c>
      <c r="W108" t="str">
        <f>IF(Output[[#This Row],[Contract Measures]]="","",'2 - Monitoring'!Q110)</f>
        <v/>
      </c>
      <c r="X108" t="str">
        <f>IF(Output[[#This Row],[Contract Measures]]="","",'2 - Monitoring'!R110)</f>
        <v/>
      </c>
      <c r="Y108" t="str">
        <f>IF(Output[[#This Row],[Contract Measures]]="","",'2 - Monitoring'!S110)</f>
        <v/>
      </c>
      <c r="Z108" t="str">
        <f>IF(Output[[#This Row],[Contract Measures]]="","",'2 - Monitoring'!T110)</f>
        <v/>
      </c>
      <c r="AA108" t="str">
        <f>IF(Output[[#This Row],[Contract Measures]]="","",'2 - Monitoring'!U110)</f>
        <v/>
      </c>
      <c r="AB108" t="str">
        <f>IF(Output[[#This Row],[Contract Measures]]="","",'2 - Monitoring'!V110)</f>
        <v/>
      </c>
      <c r="AC108" t="str">
        <f>IF(Output[[#This Row],[Contract Measures]]="","",'2 - Monitoring'!W110)</f>
        <v/>
      </c>
      <c r="AD108" t="str">
        <f>IF(Output[[#This Row],[Contract Measures]]="","",'2 - Monitoring'!X110)</f>
        <v/>
      </c>
      <c r="AE108" t="str">
        <f>IF(Output[[#This Row],[Contract Measures]]="","",'2 - Monitoring'!Y110)</f>
        <v/>
      </c>
      <c r="AF108" t="str">
        <f>IF(Output[[#This Row],[Contract Measures]]="","",'2 - Monitoring'!Z110)</f>
        <v/>
      </c>
      <c r="AG108" t="str">
        <f>IF(Output[[#This Row],[Contract Measures]]="","",'2 - Monitoring'!AA110)</f>
        <v/>
      </c>
      <c r="AH108" t="str">
        <f>IF(Output[[#This Row],[Contract Measures]]="","",'2 - Monitoring'!AB110)</f>
        <v/>
      </c>
      <c r="AI108" t="str">
        <f>IF(Output[[#This Row],[Contract Measures]]="","",'2 - Monitoring'!AC110)</f>
        <v/>
      </c>
      <c r="AJ108" t="str">
        <f>IF(Output[[#This Row],[Contract Measures]]="","",'2 - Monitoring'!AD110)</f>
        <v/>
      </c>
      <c r="AK108" t="str">
        <f>IF(Output[[#This Row],[Contract Measures]]="","",'2 - Monitoring'!AE110)</f>
        <v/>
      </c>
      <c r="AL108" t="str">
        <f>IF(Output[[#This Row],[Contract Measures]]="","",'2 - Monitoring'!AF110)</f>
        <v/>
      </c>
      <c r="AM108" t="str">
        <f>IF(Output[[#This Row],[Contract Measures]]="","",'2 - Monitoring'!AG110)</f>
        <v/>
      </c>
      <c r="AN108" t="str">
        <f>IF(Output[[#This Row],[Contract Measures]]="","",'2 - Monitoring'!AH110)</f>
        <v/>
      </c>
      <c r="AO108" t="str">
        <f>IF(Output[[#This Row],[Contract Measures]]="","",'2 - Monitoring'!AI110)</f>
        <v/>
      </c>
      <c r="AP108" t="str">
        <f>IF(Output[[#This Row],[Contract Measures]]="","",'2 - Monitoring'!AJ110)</f>
        <v/>
      </c>
      <c r="AQ108" t="str">
        <f>IF(Output[[#This Row],[Contract Measures]]="","",'2 - Monitoring'!AK110)</f>
        <v/>
      </c>
      <c r="AR108" t="str">
        <f>IF(Output[[#This Row],[Contract Measures]]="","",'2 - Monitoring'!AL110)</f>
        <v/>
      </c>
      <c r="AS108" t="str">
        <f>IF(Output[[#This Row],[Contract Measures]]="","",'2 - Monitoring'!AM110)</f>
        <v/>
      </c>
    </row>
    <row r="109" spans="2:45">
      <c r="B109" t="str">
        <f>IF(Output[[#This Row],[Contract Measures]]="","",contract_name)</f>
        <v/>
      </c>
      <c r="C109" t="str">
        <f>IF(Output[[#This Row],[Contract Measures]]="","",contract_ref)</f>
        <v/>
      </c>
      <c r="D109" t="str">
        <f>IF(Output[[#This Row],[Contract Measures]]="","",contract_supplier)</f>
        <v/>
      </c>
      <c r="E109" t="str">
        <f>IF(Output[[#This Row],[Contract Measures]]="","",contract_value)</f>
        <v/>
      </c>
      <c r="F109" t="str">
        <f>IF(Output[[#This Row],[Contract Measures]]="","",reporting_frequency)</f>
        <v/>
      </c>
      <c r="G109" s="8" t="str">
        <f>IF(Output[[#This Row],[Contract Measures]]="","",reporting_start)</f>
        <v/>
      </c>
      <c r="H109" t="str">
        <f>IF(Output[[#This Row],[Contract Measures]]="","",reporting_type)</f>
        <v/>
      </c>
      <c r="I109" t="str">
        <f>IF('2 - Monitoring'!B111=0,"",'2 - Monitoring'!B111)</f>
        <v/>
      </c>
      <c r="J109" t="str">
        <f>'2 - Monitoring'!D111</f>
        <v/>
      </c>
      <c r="K109" t="str">
        <f>'2 - Monitoring'!E111</f>
        <v/>
      </c>
      <c r="L109" t="str">
        <f>'2 - Monitoring'!F111</f>
        <v/>
      </c>
      <c r="M109" s="19" t="str">
        <f>'2 - Monitoring'!G111</f>
        <v/>
      </c>
      <c r="N109" t="str">
        <f>IF(Output[[#This Row],[Contract Measures]]="","",'2 - Monitoring'!H111)</f>
        <v/>
      </c>
      <c r="O109" t="str">
        <f>IF(Output[[#This Row],[Contract Measures]]="","",'2 - Monitoring'!I111)</f>
        <v/>
      </c>
      <c r="P109" t="str">
        <f>IF(Output[[#This Row],[Contract Measures]]="","",'2 - Monitoring'!J111)</f>
        <v/>
      </c>
      <c r="Q109" t="str">
        <f>IF(Output[[#This Row],[Contract Measures]]="","",'2 - Monitoring'!K111)</f>
        <v/>
      </c>
      <c r="R109" t="str">
        <f>IF(Output[[#This Row],[Contract Measures]]="","",'2 - Monitoring'!L111)</f>
        <v/>
      </c>
      <c r="S109" t="str">
        <f>IF(Output[[#This Row],[Contract Measures]]="","",'2 - Monitoring'!M111)</f>
        <v/>
      </c>
      <c r="T109" t="str">
        <f>IF(Output[[#This Row],[Contract Measures]]="","",'2 - Monitoring'!N111)</f>
        <v/>
      </c>
      <c r="U109" t="str">
        <f>IF(Output[[#This Row],[Contract Measures]]="","",'2 - Monitoring'!O111)</f>
        <v/>
      </c>
      <c r="V109" t="str">
        <f>IF(Output[[#This Row],[Contract Measures]]="","",'2 - Monitoring'!P111)</f>
        <v/>
      </c>
      <c r="W109" t="str">
        <f>IF(Output[[#This Row],[Contract Measures]]="","",'2 - Monitoring'!Q111)</f>
        <v/>
      </c>
      <c r="X109" t="str">
        <f>IF(Output[[#This Row],[Contract Measures]]="","",'2 - Monitoring'!R111)</f>
        <v/>
      </c>
      <c r="Y109" t="str">
        <f>IF(Output[[#This Row],[Contract Measures]]="","",'2 - Monitoring'!S111)</f>
        <v/>
      </c>
      <c r="Z109" t="str">
        <f>IF(Output[[#This Row],[Contract Measures]]="","",'2 - Monitoring'!T111)</f>
        <v/>
      </c>
      <c r="AA109" t="str">
        <f>IF(Output[[#This Row],[Contract Measures]]="","",'2 - Monitoring'!U111)</f>
        <v/>
      </c>
      <c r="AB109" t="str">
        <f>IF(Output[[#This Row],[Contract Measures]]="","",'2 - Monitoring'!V111)</f>
        <v/>
      </c>
      <c r="AC109" t="str">
        <f>IF(Output[[#This Row],[Contract Measures]]="","",'2 - Monitoring'!W111)</f>
        <v/>
      </c>
      <c r="AD109" t="str">
        <f>IF(Output[[#This Row],[Contract Measures]]="","",'2 - Monitoring'!X111)</f>
        <v/>
      </c>
      <c r="AE109" t="str">
        <f>IF(Output[[#This Row],[Contract Measures]]="","",'2 - Monitoring'!Y111)</f>
        <v/>
      </c>
      <c r="AF109" t="str">
        <f>IF(Output[[#This Row],[Contract Measures]]="","",'2 - Monitoring'!Z111)</f>
        <v/>
      </c>
      <c r="AG109" t="str">
        <f>IF(Output[[#This Row],[Contract Measures]]="","",'2 - Monitoring'!AA111)</f>
        <v/>
      </c>
      <c r="AH109" t="str">
        <f>IF(Output[[#This Row],[Contract Measures]]="","",'2 - Monitoring'!AB111)</f>
        <v/>
      </c>
      <c r="AI109" t="str">
        <f>IF(Output[[#This Row],[Contract Measures]]="","",'2 - Monitoring'!AC111)</f>
        <v/>
      </c>
      <c r="AJ109" t="str">
        <f>IF(Output[[#This Row],[Contract Measures]]="","",'2 - Monitoring'!AD111)</f>
        <v/>
      </c>
      <c r="AK109" t="str">
        <f>IF(Output[[#This Row],[Contract Measures]]="","",'2 - Monitoring'!AE111)</f>
        <v/>
      </c>
      <c r="AL109" t="str">
        <f>IF(Output[[#This Row],[Contract Measures]]="","",'2 - Monitoring'!AF111)</f>
        <v/>
      </c>
      <c r="AM109" t="str">
        <f>IF(Output[[#This Row],[Contract Measures]]="","",'2 - Monitoring'!AG111)</f>
        <v/>
      </c>
      <c r="AN109" t="str">
        <f>IF(Output[[#This Row],[Contract Measures]]="","",'2 - Monitoring'!AH111)</f>
        <v/>
      </c>
      <c r="AO109" t="str">
        <f>IF(Output[[#This Row],[Contract Measures]]="","",'2 - Monitoring'!AI111)</f>
        <v/>
      </c>
      <c r="AP109" t="str">
        <f>IF(Output[[#This Row],[Contract Measures]]="","",'2 - Monitoring'!AJ111)</f>
        <v/>
      </c>
      <c r="AQ109" t="str">
        <f>IF(Output[[#This Row],[Contract Measures]]="","",'2 - Monitoring'!AK111)</f>
        <v/>
      </c>
      <c r="AR109" t="str">
        <f>IF(Output[[#This Row],[Contract Measures]]="","",'2 - Monitoring'!AL111)</f>
        <v/>
      </c>
      <c r="AS109" t="str">
        <f>IF(Output[[#This Row],[Contract Measures]]="","",'2 - Monitoring'!AM111)</f>
        <v/>
      </c>
    </row>
    <row r="110" spans="2:45">
      <c r="B110" t="str">
        <f>IF(Output[[#This Row],[Contract Measures]]="","",contract_name)</f>
        <v/>
      </c>
      <c r="C110" t="str">
        <f>IF(Output[[#This Row],[Contract Measures]]="","",contract_ref)</f>
        <v/>
      </c>
      <c r="D110" t="str">
        <f>IF(Output[[#This Row],[Contract Measures]]="","",contract_supplier)</f>
        <v/>
      </c>
      <c r="E110" t="str">
        <f>IF(Output[[#This Row],[Contract Measures]]="","",contract_value)</f>
        <v/>
      </c>
      <c r="F110" t="str">
        <f>IF(Output[[#This Row],[Contract Measures]]="","",reporting_frequency)</f>
        <v/>
      </c>
      <c r="G110" s="8" t="str">
        <f>IF(Output[[#This Row],[Contract Measures]]="","",reporting_start)</f>
        <v/>
      </c>
      <c r="H110" t="str">
        <f>IF(Output[[#This Row],[Contract Measures]]="","",reporting_type)</f>
        <v/>
      </c>
      <c r="I110" t="str">
        <f>IF('2 - Monitoring'!B112=0,"",'2 - Monitoring'!B112)</f>
        <v/>
      </c>
      <c r="J110" t="str">
        <f>'2 - Monitoring'!D112</f>
        <v/>
      </c>
      <c r="K110" t="str">
        <f>'2 - Monitoring'!E112</f>
        <v/>
      </c>
      <c r="L110" t="str">
        <f>'2 - Monitoring'!F112</f>
        <v/>
      </c>
      <c r="M110" s="19" t="str">
        <f>'2 - Monitoring'!G112</f>
        <v/>
      </c>
      <c r="N110" t="str">
        <f>IF(Output[[#This Row],[Contract Measures]]="","",'2 - Monitoring'!H112)</f>
        <v/>
      </c>
      <c r="O110" t="str">
        <f>IF(Output[[#This Row],[Contract Measures]]="","",'2 - Monitoring'!I112)</f>
        <v/>
      </c>
      <c r="P110" t="str">
        <f>IF(Output[[#This Row],[Contract Measures]]="","",'2 - Monitoring'!J112)</f>
        <v/>
      </c>
      <c r="Q110" t="str">
        <f>IF(Output[[#This Row],[Contract Measures]]="","",'2 - Monitoring'!K112)</f>
        <v/>
      </c>
      <c r="R110" t="str">
        <f>IF(Output[[#This Row],[Contract Measures]]="","",'2 - Monitoring'!L112)</f>
        <v/>
      </c>
      <c r="S110" t="str">
        <f>IF(Output[[#This Row],[Contract Measures]]="","",'2 - Monitoring'!M112)</f>
        <v/>
      </c>
      <c r="T110" t="str">
        <f>IF(Output[[#This Row],[Contract Measures]]="","",'2 - Monitoring'!N112)</f>
        <v/>
      </c>
      <c r="U110" t="str">
        <f>IF(Output[[#This Row],[Contract Measures]]="","",'2 - Monitoring'!O112)</f>
        <v/>
      </c>
      <c r="V110" t="str">
        <f>IF(Output[[#This Row],[Contract Measures]]="","",'2 - Monitoring'!P112)</f>
        <v/>
      </c>
      <c r="W110" t="str">
        <f>IF(Output[[#This Row],[Contract Measures]]="","",'2 - Monitoring'!Q112)</f>
        <v/>
      </c>
      <c r="X110" t="str">
        <f>IF(Output[[#This Row],[Contract Measures]]="","",'2 - Monitoring'!R112)</f>
        <v/>
      </c>
      <c r="Y110" t="str">
        <f>IF(Output[[#This Row],[Contract Measures]]="","",'2 - Monitoring'!S112)</f>
        <v/>
      </c>
      <c r="Z110" t="str">
        <f>IF(Output[[#This Row],[Contract Measures]]="","",'2 - Monitoring'!T112)</f>
        <v/>
      </c>
      <c r="AA110" t="str">
        <f>IF(Output[[#This Row],[Contract Measures]]="","",'2 - Monitoring'!U112)</f>
        <v/>
      </c>
      <c r="AB110" t="str">
        <f>IF(Output[[#This Row],[Contract Measures]]="","",'2 - Monitoring'!V112)</f>
        <v/>
      </c>
      <c r="AC110" t="str">
        <f>IF(Output[[#This Row],[Contract Measures]]="","",'2 - Monitoring'!W112)</f>
        <v/>
      </c>
      <c r="AD110" t="str">
        <f>IF(Output[[#This Row],[Contract Measures]]="","",'2 - Monitoring'!X112)</f>
        <v/>
      </c>
      <c r="AE110" t="str">
        <f>IF(Output[[#This Row],[Contract Measures]]="","",'2 - Monitoring'!Y112)</f>
        <v/>
      </c>
      <c r="AF110" t="str">
        <f>IF(Output[[#This Row],[Contract Measures]]="","",'2 - Monitoring'!Z112)</f>
        <v/>
      </c>
      <c r="AG110" t="str">
        <f>IF(Output[[#This Row],[Contract Measures]]="","",'2 - Monitoring'!AA112)</f>
        <v/>
      </c>
      <c r="AH110" t="str">
        <f>IF(Output[[#This Row],[Contract Measures]]="","",'2 - Monitoring'!AB112)</f>
        <v/>
      </c>
      <c r="AI110" t="str">
        <f>IF(Output[[#This Row],[Contract Measures]]="","",'2 - Monitoring'!AC112)</f>
        <v/>
      </c>
      <c r="AJ110" t="str">
        <f>IF(Output[[#This Row],[Contract Measures]]="","",'2 - Monitoring'!AD112)</f>
        <v/>
      </c>
      <c r="AK110" t="str">
        <f>IF(Output[[#This Row],[Contract Measures]]="","",'2 - Monitoring'!AE112)</f>
        <v/>
      </c>
      <c r="AL110" t="str">
        <f>IF(Output[[#This Row],[Contract Measures]]="","",'2 - Monitoring'!AF112)</f>
        <v/>
      </c>
      <c r="AM110" t="str">
        <f>IF(Output[[#This Row],[Contract Measures]]="","",'2 - Monitoring'!AG112)</f>
        <v/>
      </c>
      <c r="AN110" t="str">
        <f>IF(Output[[#This Row],[Contract Measures]]="","",'2 - Monitoring'!AH112)</f>
        <v/>
      </c>
      <c r="AO110" t="str">
        <f>IF(Output[[#This Row],[Contract Measures]]="","",'2 - Monitoring'!AI112)</f>
        <v/>
      </c>
      <c r="AP110" t="str">
        <f>IF(Output[[#This Row],[Contract Measures]]="","",'2 - Monitoring'!AJ112)</f>
        <v/>
      </c>
      <c r="AQ110" t="str">
        <f>IF(Output[[#This Row],[Contract Measures]]="","",'2 - Monitoring'!AK112)</f>
        <v/>
      </c>
      <c r="AR110" t="str">
        <f>IF(Output[[#This Row],[Contract Measures]]="","",'2 - Monitoring'!AL112)</f>
        <v/>
      </c>
      <c r="AS110" t="str">
        <f>IF(Output[[#This Row],[Contract Measures]]="","",'2 - Monitoring'!AM112)</f>
        <v/>
      </c>
    </row>
    <row r="111" spans="2:45">
      <c r="B111" t="str">
        <f>IF(Output[[#This Row],[Contract Measures]]="","",contract_name)</f>
        <v/>
      </c>
      <c r="C111" t="str">
        <f>IF(Output[[#This Row],[Contract Measures]]="","",contract_ref)</f>
        <v/>
      </c>
      <c r="D111" t="str">
        <f>IF(Output[[#This Row],[Contract Measures]]="","",contract_supplier)</f>
        <v/>
      </c>
      <c r="E111" t="str">
        <f>IF(Output[[#This Row],[Contract Measures]]="","",contract_value)</f>
        <v/>
      </c>
      <c r="F111" t="str">
        <f>IF(Output[[#This Row],[Contract Measures]]="","",reporting_frequency)</f>
        <v/>
      </c>
      <c r="G111" s="8" t="str">
        <f>IF(Output[[#This Row],[Contract Measures]]="","",reporting_start)</f>
        <v/>
      </c>
      <c r="H111" t="str">
        <f>IF(Output[[#This Row],[Contract Measures]]="","",reporting_type)</f>
        <v/>
      </c>
      <c r="I111" t="str">
        <f>IF('2 - Monitoring'!B113=0,"",'2 - Monitoring'!B113)</f>
        <v/>
      </c>
      <c r="J111" t="str">
        <f>'2 - Monitoring'!D113</f>
        <v/>
      </c>
      <c r="K111" t="str">
        <f>'2 - Monitoring'!E113</f>
        <v/>
      </c>
      <c r="L111" t="str">
        <f>'2 - Monitoring'!F113</f>
        <v/>
      </c>
      <c r="M111" s="19" t="str">
        <f>'2 - Monitoring'!G113</f>
        <v/>
      </c>
      <c r="N111" t="str">
        <f>IF(Output[[#This Row],[Contract Measures]]="","",'2 - Monitoring'!H113)</f>
        <v/>
      </c>
      <c r="O111" t="str">
        <f>IF(Output[[#This Row],[Contract Measures]]="","",'2 - Monitoring'!I113)</f>
        <v/>
      </c>
      <c r="P111" t="str">
        <f>IF(Output[[#This Row],[Contract Measures]]="","",'2 - Monitoring'!J113)</f>
        <v/>
      </c>
      <c r="Q111" t="str">
        <f>IF(Output[[#This Row],[Contract Measures]]="","",'2 - Monitoring'!K113)</f>
        <v/>
      </c>
      <c r="R111" t="str">
        <f>IF(Output[[#This Row],[Contract Measures]]="","",'2 - Monitoring'!L113)</f>
        <v/>
      </c>
      <c r="S111" t="str">
        <f>IF(Output[[#This Row],[Contract Measures]]="","",'2 - Monitoring'!M113)</f>
        <v/>
      </c>
      <c r="T111" t="str">
        <f>IF(Output[[#This Row],[Contract Measures]]="","",'2 - Monitoring'!N113)</f>
        <v/>
      </c>
      <c r="U111" t="str">
        <f>IF(Output[[#This Row],[Contract Measures]]="","",'2 - Monitoring'!O113)</f>
        <v/>
      </c>
      <c r="V111" t="str">
        <f>IF(Output[[#This Row],[Contract Measures]]="","",'2 - Monitoring'!P113)</f>
        <v/>
      </c>
      <c r="W111" t="str">
        <f>IF(Output[[#This Row],[Contract Measures]]="","",'2 - Monitoring'!Q113)</f>
        <v/>
      </c>
      <c r="X111" t="str">
        <f>IF(Output[[#This Row],[Contract Measures]]="","",'2 - Monitoring'!R113)</f>
        <v/>
      </c>
      <c r="Y111" t="str">
        <f>IF(Output[[#This Row],[Contract Measures]]="","",'2 - Monitoring'!S113)</f>
        <v/>
      </c>
      <c r="Z111" t="str">
        <f>IF(Output[[#This Row],[Contract Measures]]="","",'2 - Monitoring'!T113)</f>
        <v/>
      </c>
      <c r="AA111" t="str">
        <f>IF(Output[[#This Row],[Contract Measures]]="","",'2 - Monitoring'!U113)</f>
        <v/>
      </c>
      <c r="AB111" t="str">
        <f>IF(Output[[#This Row],[Contract Measures]]="","",'2 - Monitoring'!V113)</f>
        <v/>
      </c>
      <c r="AC111" t="str">
        <f>IF(Output[[#This Row],[Contract Measures]]="","",'2 - Monitoring'!W113)</f>
        <v/>
      </c>
      <c r="AD111" t="str">
        <f>IF(Output[[#This Row],[Contract Measures]]="","",'2 - Monitoring'!X113)</f>
        <v/>
      </c>
      <c r="AE111" t="str">
        <f>IF(Output[[#This Row],[Contract Measures]]="","",'2 - Monitoring'!Y113)</f>
        <v/>
      </c>
      <c r="AF111" t="str">
        <f>IF(Output[[#This Row],[Contract Measures]]="","",'2 - Monitoring'!Z113)</f>
        <v/>
      </c>
      <c r="AG111" t="str">
        <f>IF(Output[[#This Row],[Contract Measures]]="","",'2 - Monitoring'!AA113)</f>
        <v/>
      </c>
      <c r="AH111" t="str">
        <f>IF(Output[[#This Row],[Contract Measures]]="","",'2 - Monitoring'!AB113)</f>
        <v/>
      </c>
      <c r="AI111" t="str">
        <f>IF(Output[[#This Row],[Contract Measures]]="","",'2 - Monitoring'!AC113)</f>
        <v/>
      </c>
      <c r="AJ111" t="str">
        <f>IF(Output[[#This Row],[Contract Measures]]="","",'2 - Monitoring'!AD113)</f>
        <v/>
      </c>
      <c r="AK111" t="str">
        <f>IF(Output[[#This Row],[Contract Measures]]="","",'2 - Monitoring'!AE113)</f>
        <v/>
      </c>
      <c r="AL111" t="str">
        <f>IF(Output[[#This Row],[Contract Measures]]="","",'2 - Monitoring'!AF113)</f>
        <v/>
      </c>
      <c r="AM111" t="str">
        <f>IF(Output[[#This Row],[Contract Measures]]="","",'2 - Monitoring'!AG113)</f>
        <v/>
      </c>
      <c r="AN111" t="str">
        <f>IF(Output[[#This Row],[Contract Measures]]="","",'2 - Monitoring'!AH113)</f>
        <v/>
      </c>
      <c r="AO111" t="str">
        <f>IF(Output[[#This Row],[Contract Measures]]="","",'2 - Monitoring'!AI113)</f>
        <v/>
      </c>
      <c r="AP111" t="str">
        <f>IF(Output[[#This Row],[Contract Measures]]="","",'2 - Monitoring'!AJ113)</f>
        <v/>
      </c>
      <c r="AQ111" t="str">
        <f>IF(Output[[#This Row],[Contract Measures]]="","",'2 - Monitoring'!AK113)</f>
        <v/>
      </c>
      <c r="AR111" t="str">
        <f>IF(Output[[#This Row],[Contract Measures]]="","",'2 - Monitoring'!AL113)</f>
        <v/>
      </c>
      <c r="AS111" t="str">
        <f>IF(Output[[#This Row],[Contract Measures]]="","",'2 - Monitoring'!AM113)</f>
        <v/>
      </c>
    </row>
    <row r="112" spans="2:45">
      <c r="B112" t="str">
        <f>IF(Output[[#This Row],[Contract Measures]]="","",contract_name)</f>
        <v/>
      </c>
      <c r="C112" t="str">
        <f>IF(Output[[#This Row],[Contract Measures]]="","",contract_ref)</f>
        <v/>
      </c>
      <c r="D112" t="str">
        <f>IF(Output[[#This Row],[Contract Measures]]="","",contract_supplier)</f>
        <v/>
      </c>
      <c r="E112" t="str">
        <f>IF(Output[[#This Row],[Contract Measures]]="","",contract_value)</f>
        <v/>
      </c>
      <c r="F112" t="str">
        <f>IF(Output[[#This Row],[Contract Measures]]="","",reporting_frequency)</f>
        <v/>
      </c>
      <c r="G112" s="8" t="str">
        <f>IF(Output[[#This Row],[Contract Measures]]="","",reporting_start)</f>
        <v/>
      </c>
      <c r="H112" t="str">
        <f>IF(Output[[#This Row],[Contract Measures]]="","",reporting_type)</f>
        <v/>
      </c>
      <c r="I112" t="str">
        <f>IF('2 - Monitoring'!B114=0,"",'2 - Monitoring'!B114)</f>
        <v/>
      </c>
      <c r="J112" t="str">
        <f>'2 - Monitoring'!D114</f>
        <v/>
      </c>
      <c r="K112" t="str">
        <f>'2 - Monitoring'!E114</f>
        <v/>
      </c>
      <c r="L112" t="str">
        <f>'2 - Monitoring'!F114</f>
        <v/>
      </c>
      <c r="M112" s="19" t="str">
        <f>'2 - Monitoring'!G114</f>
        <v/>
      </c>
      <c r="N112" t="str">
        <f>IF(Output[[#This Row],[Contract Measures]]="","",'2 - Monitoring'!H114)</f>
        <v/>
      </c>
      <c r="O112" t="str">
        <f>IF(Output[[#This Row],[Contract Measures]]="","",'2 - Monitoring'!I114)</f>
        <v/>
      </c>
      <c r="P112" t="str">
        <f>IF(Output[[#This Row],[Contract Measures]]="","",'2 - Monitoring'!J114)</f>
        <v/>
      </c>
      <c r="Q112" t="str">
        <f>IF(Output[[#This Row],[Contract Measures]]="","",'2 - Monitoring'!K114)</f>
        <v/>
      </c>
      <c r="R112" t="str">
        <f>IF(Output[[#This Row],[Contract Measures]]="","",'2 - Monitoring'!L114)</f>
        <v/>
      </c>
      <c r="S112" t="str">
        <f>IF(Output[[#This Row],[Contract Measures]]="","",'2 - Monitoring'!M114)</f>
        <v/>
      </c>
      <c r="T112" t="str">
        <f>IF(Output[[#This Row],[Contract Measures]]="","",'2 - Monitoring'!N114)</f>
        <v/>
      </c>
      <c r="U112" t="str">
        <f>IF(Output[[#This Row],[Contract Measures]]="","",'2 - Monitoring'!O114)</f>
        <v/>
      </c>
      <c r="V112" t="str">
        <f>IF(Output[[#This Row],[Contract Measures]]="","",'2 - Monitoring'!P114)</f>
        <v/>
      </c>
      <c r="W112" t="str">
        <f>IF(Output[[#This Row],[Contract Measures]]="","",'2 - Monitoring'!Q114)</f>
        <v/>
      </c>
      <c r="X112" t="str">
        <f>IF(Output[[#This Row],[Contract Measures]]="","",'2 - Monitoring'!R114)</f>
        <v/>
      </c>
      <c r="Y112" t="str">
        <f>IF(Output[[#This Row],[Contract Measures]]="","",'2 - Monitoring'!S114)</f>
        <v/>
      </c>
      <c r="Z112" t="str">
        <f>IF(Output[[#This Row],[Contract Measures]]="","",'2 - Monitoring'!T114)</f>
        <v/>
      </c>
      <c r="AA112" t="str">
        <f>IF(Output[[#This Row],[Contract Measures]]="","",'2 - Monitoring'!U114)</f>
        <v/>
      </c>
      <c r="AB112" t="str">
        <f>IF(Output[[#This Row],[Contract Measures]]="","",'2 - Monitoring'!V114)</f>
        <v/>
      </c>
      <c r="AC112" t="str">
        <f>IF(Output[[#This Row],[Contract Measures]]="","",'2 - Monitoring'!W114)</f>
        <v/>
      </c>
      <c r="AD112" t="str">
        <f>IF(Output[[#This Row],[Contract Measures]]="","",'2 - Monitoring'!X114)</f>
        <v/>
      </c>
      <c r="AE112" t="str">
        <f>IF(Output[[#This Row],[Contract Measures]]="","",'2 - Monitoring'!Y114)</f>
        <v/>
      </c>
      <c r="AF112" t="str">
        <f>IF(Output[[#This Row],[Contract Measures]]="","",'2 - Monitoring'!Z114)</f>
        <v/>
      </c>
      <c r="AG112" t="str">
        <f>IF(Output[[#This Row],[Contract Measures]]="","",'2 - Monitoring'!AA114)</f>
        <v/>
      </c>
      <c r="AH112" t="str">
        <f>IF(Output[[#This Row],[Contract Measures]]="","",'2 - Monitoring'!AB114)</f>
        <v/>
      </c>
      <c r="AI112" t="str">
        <f>IF(Output[[#This Row],[Contract Measures]]="","",'2 - Monitoring'!AC114)</f>
        <v/>
      </c>
      <c r="AJ112" t="str">
        <f>IF(Output[[#This Row],[Contract Measures]]="","",'2 - Monitoring'!AD114)</f>
        <v/>
      </c>
      <c r="AK112" t="str">
        <f>IF(Output[[#This Row],[Contract Measures]]="","",'2 - Monitoring'!AE114)</f>
        <v/>
      </c>
      <c r="AL112" t="str">
        <f>IF(Output[[#This Row],[Contract Measures]]="","",'2 - Monitoring'!AF114)</f>
        <v/>
      </c>
      <c r="AM112" t="str">
        <f>IF(Output[[#This Row],[Contract Measures]]="","",'2 - Monitoring'!AG114)</f>
        <v/>
      </c>
      <c r="AN112" t="str">
        <f>IF(Output[[#This Row],[Contract Measures]]="","",'2 - Monitoring'!AH114)</f>
        <v/>
      </c>
      <c r="AO112" t="str">
        <f>IF(Output[[#This Row],[Contract Measures]]="","",'2 - Monitoring'!AI114)</f>
        <v/>
      </c>
      <c r="AP112" t="str">
        <f>IF(Output[[#This Row],[Contract Measures]]="","",'2 - Monitoring'!AJ114)</f>
        <v/>
      </c>
      <c r="AQ112" t="str">
        <f>IF(Output[[#This Row],[Contract Measures]]="","",'2 - Monitoring'!AK114)</f>
        <v/>
      </c>
      <c r="AR112" t="str">
        <f>IF(Output[[#This Row],[Contract Measures]]="","",'2 - Monitoring'!AL114)</f>
        <v/>
      </c>
      <c r="AS112" t="str">
        <f>IF(Output[[#This Row],[Contract Measures]]="","",'2 - Monitoring'!AM114)</f>
        <v/>
      </c>
    </row>
    <row r="113" spans="2:45">
      <c r="B113" t="str">
        <f>IF(Output[[#This Row],[Contract Measures]]="","",contract_name)</f>
        <v/>
      </c>
      <c r="C113" t="str">
        <f>IF(Output[[#This Row],[Contract Measures]]="","",contract_ref)</f>
        <v/>
      </c>
      <c r="D113" t="str">
        <f>IF(Output[[#This Row],[Contract Measures]]="","",contract_supplier)</f>
        <v/>
      </c>
      <c r="E113" t="str">
        <f>IF(Output[[#This Row],[Contract Measures]]="","",contract_value)</f>
        <v/>
      </c>
      <c r="F113" t="str">
        <f>IF(Output[[#This Row],[Contract Measures]]="","",reporting_frequency)</f>
        <v/>
      </c>
      <c r="G113" s="8" t="str">
        <f>IF(Output[[#This Row],[Contract Measures]]="","",reporting_start)</f>
        <v/>
      </c>
      <c r="H113" t="str">
        <f>IF(Output[[#This Row],[Contract Measures]]="","",reporting_type)</f>
        <v/>
      </c>
      <c r="I113" t="str">
        <f>IF('2 - Monitoring'!B115=0,"",'2 - Monitoring'!B115)</f>
        <v/>
      </c>
      <c r="J113" t="str">
        <f>'2 - Monitoring'!D115</f>
        <v/>
      </c>
      <c r="K113" t="str">
        <f>'2 - Monitoring'!E115</f>
        <v/>
      </c>
      <c r="L113" t="str">
        <f>'2 - Monitoring'!F115</f>
        <v/>
      </c>
      <c r="M113" s="19" t="str">
        <f>'2 - Monitoring'!G115</f>
        <v/>
      </c>
      <c r="N113" t="str">
        <f>IF(Output[[#This Row],[Contract Measures]]="","",'2 - Monitoring'!H115)</f>
        <v/>
      </c>
      <c r="O113" t="str">
        <f>IF(Output[[#This Row],[Contract Measures]]="","",'2 - Monitoring'!I115)</f>
        <v/>
      </c>
      <c r="P113" t="str">
        <f>IF(Output[[#This Row],[Contract Measures]]="","",'2 - Monitoring'!J115)</f>
        <v/>
      </c>
      <c r="Q113" t="str">
        <f>IF(Output[[#This Row],[Contract Measures]]="","",'2 - Monitoring'!K115)</f>
        <v/>
      </c>
      <c r="R113" t="str">
        <f>IF(Output[[#This Row],[Contract Measures]]="","",'2 - Monitoring'!L115)</f>
        <v/>
      </c>
      <c r="S113" t="str">
        <f>IF(Output[[#This Row],[Contract Measures]]="","",'2 - Monitoring'!M115)</f>
        <v/>
      </c>
      <c r="T113" t="str">
        <f>IF(Output[[#This Row],[Contract Measures]]="","",'2 - Monitoring'!N115)</f>
        <v/>
      </c>
      <c r="U113" t="str">
        <f>IF(Output[[#This Row],[Contract Measures]]="","",'2 - Monitoring'!O115)</f>
        <v/>
      </c>
      <c r="V113" t="str">
        <f>IF(Output[[#This Row],[Contract Measures]]="","",'2 - Monitoring'!P115)</f>
        <v/>
      </c>
      <c r="W113" t="str">
        <f>IF(Output[[#This Row],[Contract Measures]]="","",'2 - Monitoring'!Q115)</f>
        <v/>
      </c>
      <c r="X113" t="str">
        <f>IF(Output[[#This Row],[Contract Measures]]="","",'2 - Monitoring'!R115)</f>
        <v/>
      </c>
      <c r="Y113" t="str">
        <f>IF(Output[[#This Row],[Contract Measures]]="","",'2 - Monitoring'!S115)</f>
        <v/>
      </c>
      <c r="Z113" t="str">
        <f>IF(Output[[#This Row],[Contract Measures]]="","",'2 - Monitoring'!T115)</f>
        <v/>
      </c>
      <c r="AA113" t="str">
        <f>IF(Output[[#This Row],[Contract Measures]]="","",'2 - Monitoring'!U115)</f>
        <v/>
      </c>
      <c r="AB113" t="str">
        <f>IF(Output[[#This Row],[Contract Measures]]="","",'2 - Monitoring'!V115)</f>
        <v/>
      </c>
      <c r="AC113" t="str">
        <f>IF(Output[[#This Row],[Contract Measures]]="","",'2 - Monitoring'!W115)</f>
        <v/>
      </c>
      <c r="AD113" t="str">
        <f>IF(Output[[#This Row],[Contract Measures]]="","",'2 - Monitoring'!X115)</f>
        <v/>
      </c>
      <c r="AE113" t="str">
        <f>IF(Output[[#This Row],[Contract Measures]]="","",'2 - Monitoring'!Y115)</f>
        <v/>
      </c>
      <c r="AF113" t="str">
        <f>IF(Output[[#This Row],[Contract Measures]]="","",'2 - Monitoring'!Z115)</f>
        <v/>
      </c>
      <c r="AG113" t="str">
        <f>IF(Output[[#This Row],[Contract Measures]]="","",'2 - Monitoring'!AA115)</f>
        <v/>
      </c>
      <c r="AH113" t="str">
        <f>IF(Output[[#This Row],[Contract Measures]]="","",'2 - Monitoring'!AB115)</f>
        <v/>
      </c>
      <c r="AI113" t="str">
        <f>IF(Output[[#This Row],[Contract Measures]]="","",'2 - Monitoring'!AC115)</f>
        <v/>
      </c>
      <c r="AJ113" t="str">
        <f>IF(Output[[#This Row],[Contract Measures]]="","",'2 - Monitoring'!AD115)</f>
        <v/>
      </c>
      <c r="AK113" t="str">
        <f>IF(Output[[#This Row],[Contract Measures]]="","",'2 - Monitoring'!AE115)</f>
        <v/>
      </c>
      <c r="AL113" t="str">
        <f>IF(Output[[#This Row],[Contract Measures]]="","",'2 - Monitoring'!AF115)</f>
        <v/>
      </c>
      <c r="AM113" t="str">
        <f>IF(Output[[#This Row],[Contract Measures]]="","",'2 - Monitoring'!AG115)</f>
        <v/>
      </c>
      <c r="AN113" t="str">
        <f>IF(Output[[#This Row],[Contract Measures]]="","",'2 - Monitoring'!AH115)</f>
        <v/>
      </c>
      <c r="AO113" t="str">
        <f>IF(Output[[#This Row],[Contract Measures]]="","",'2 - Monitoring'!AI115)</f>
        <v/>
      </c>
      <c r="AP113" t="str">
        <f>IF(Output[[#This Row],[Contract Measures]]="","",'2 - Monitoring'!AJ115)</f>
        <v/>
      </c>
      <c r="AQ113" t="str">
        <f>IF(Output[[#This Row],[Contract Measures]]="","",'2 - Monitoring'!AK115)</f>
        <v/>
      </c>
      <c r="AR113" t="str">
        <f>IF(Output[[#This Row],[Contract Measures]]="","",'2 - Monitoring'!AL115)</f>
        <v/>
      </c>
      <c r="AS113" t="str">
        <f>IF(Output[[#This Row],[Contract Measures]]="","",'2 - Monitoring'!AM115)</f>
        <v/>
      </c>
    </row>
    <row r="114" spans="2:45">
      <c r="B114" t="str">
        <f>IF(Output[[#This Row],[Contract Measures]]="","",contract_name)</f>
        <v/>
      </c>
      <c r="C114" t="str">
        <f>IF(Output[[#This Row],[Contract Measures]]="","",contract_ref)</f>
        <v/>
      </c>
      <c r="D114" t="str">
        <f>IF(Output[[#This Row],[Contract Measures]]="","",contract_supplier)</f>
        <v/>
      </c>
      <c r="E114" t="str">
        <f>IF(Output[[#This Row],[Contract Measures]]="","",contract_value)</f>
        <v/>
      </c>
      <c r="F114" t="str">
        <f>IF(Output[[#This Row],[Contract Measures]]="","",reporting_frequency)</f>
        <v/>
      </c>
      <c r="G114" s="8" t="str">
        <f>IF(Output[[#This Row],[Contract Measures]]="","",reporting_start)</f>
        <v/>
      </c>
      <c r="H114" t="str">
        <f>IF(Output[[#This Row],[Contract Measures]]="","",reporting_type)</f>
        <v/>
      </c>
      <c r="I114" t="str">
        <f>IF('2 - Monitoring'!B116=0,"",'2 - Monitoring'!B116)</f>
        <v/>
      </c>
      <c r="J114" t="str">
        <f>'2 - Monitoring'!D116</f>
        <v/>
      </c>
      <c r="K114" t="str">
        <f>'2 - Monitoring'!E116</f>
        <v/>
      </c>
      <c r="L114" t="str">
        <f>'2 - Monitoring'!F116</f>
        <v/>
      </c>
      <c r="M114" s="19" t="str">
        <f>'2 - Monitoring'!G116</f>
        <v/>
      </c>
      <c r="N114" t="str">
        <f>IF(Output[[#This Row],[Contract Measures]]="","",'2 - Monitoring'!H116)</f>
        <v/>
      </c>
      <c r="O114" t="str">
        <f>IF(Output[[#This Row],[Contract Measures]]="","",'2 - Monitoring'!I116)</f>
        <v/>
      </c>
      <c r="P114" t="str">
        <f>IF(Output[[#This Row],[Contract Measures]]="","",'2 - Monitoring'!J116)</f>
        <v/>
      </c>
      <c r="Q114" t="str">
        <f>IF(Output[[#This Row],[Contract Measures]]="","",'2 - Monitoring'!K116)</f>
        <v/>
      </c>
      <c r="R114" t="str">
        <f>IF(Output[[#This Row],[Contract Measures]]="","",'2 - Monitoring'!L116)</f>
        <v/>
      </c>
      <c r="S114" t="str">
        <f>IF(Output[[#This Row],[Contract Measures]]="","",'2 - Monitoring'!M116)</f>
        <v/>
      </c>
      <c r="T114" t="str">
        <f>IF(Output[[#This Row],[Contract Measures]]="","",'2 - Monitoring'!N116)</f>
        <v/>
      </c>
      <c r="U114" t="str">
        <f>IF(Output[[#This Row],[Contract Measures]]="","",'2 - Monitoring'!O116)</f>
        <v/>
      </c>
      <c r="V114" t="str">
        <f>IF(Output[[#This Row],[Contract Measures]]="","",'2 - Monitoring'!P116)</f>
        <v/>
      </c>
      <c r="W114" t="str">
        <f>IF(Output[[#This Row],[Contract Measures]]="","",'2 - Monitoring'!Q116)</f>
        <v/>
      </c>
      <c r="X114" t="str">
        <f>IF(Output[[#This Row],[Contract Measures]]="","",'2 - Monitoring'!R116)</f>
        <v/>
      </c>
      <c r="Y114" t="str">
        <f>IF(Output[[#This Row],[Contract Measures]]="","",'2 - Monitoring'!S116)</f>
        <v/>
      </c>
      <c r="Z114" t="str">
        <f>IF(Output[[#This Row],[Contract Measures]]="","",'2 - Monitoring'!T116)</f>
        <v/>
      </c>
      <c r="AA114" t="str">
        <f>IF(Output[[#This Row],[Contract Measures]]="","",'2 - Monitoring'!U116)</f>
        <v/>
      </c>
      <c r="AB114" t="str">
        <f>IF(Output[[#This Row],[Contract Measures]]="","",'2 - Monitoring'!V116)</f>
        <v/>
      </c>
      <c r="AC114" t="str">
        <f>IF(Output[[#This Row],[Contract Measures]]="","",'2 - Monitoring'!W116)</f>
        <v/>
      </c>
      <c r="AD114" t="str">
        <f>IF(Output[[#This Row],[Contract Measures]]="","",'2 - Monitoring'!X116)</f>
        <v/>
      </c>
      <c r="AE114" t="str">
        <f>IF(Output[[#This Row],[Contract Measures]]="","",'2 - Monitoring'!Y116)</f>
        <v/>
      </c>
      <c r="AF114" t="str">
        <f>IF(Output[[#This Row],[Contract Measures]]="","",'2 - Monitoring'!Z116)</f>
        <v/>
      </c>
      <c r="AG114" t="str">
        <f>IF(Output[[#This Row],[Contract Measures]]="","",'2 - Monitoring'!AA116)</f>
        <v/>
      </c>
      <c r="AH114" t="str">
        <f>IF(Output[[#This Row],[Contract Measures]]="","",'2 - Monitoring'!AB116)</f>
        <v/>
      </c>
      <c r="AI114" t="str">
        <f>IF(Output[[#This Row],[Contract Measures]]="","",'2 - Monitoring'!AC116)</f>
        <v/>
      </c>
      <c r="AJ114" t="str">
        <f>IF(Output[[#This Row],[Contract Measures]]="","",'2 - Monitoring'!AD116)</f>
        <v/>
      </c>
      <c r="AK114" t="str">
        <f>IF(Output[[#This Row],[Contract Measures]]="","",'2 - Monitoring'!AE116)</f>
        <v/>
      </c>
      <c r="AL114" t="str">
        <f>IF(Output[[#This Row],[Contract Measures]]="","",'2 - Monitoring'!AF116)</f>
        <v/>
      </c>
      <c r="AM114" t="str">
        <f>IF(Output[[#This Row],[Contract Measures]]="","",'2 - Monitoring'!AG116)</f>
        <v/>
      </c>
      <c r="AN114" t="str">
        <f>IF(Output[[#This Row],[Contract Measures]]="","",'2 - Monitoring'!AH116)</f>
        <v/>
      </c>
      <c r="AO114" t="str">
        <f>IF(Output[[#This Row],[Contract Measures]]="","",'2 - Monitoring'!AI116)</f>
        <v/>
      </c>
      <c r="AP114" t="str">
        <f>IF(Output[[#This Row],[Contract Measures]]="","",'2 - Monitoring'!AJ116)</f>
        <v/>
      </c>
      <c r="AQ114" t="str">
        <f>IF(Output[[#This Row],[Contract Measures]]="","",'2 - Monitoring'!AK116)</f>
        <v/>
      </c>
      <c r="AR114" t="str">
        <f>IF(Output[[#This Row],[Contract Measures]]="","",'2 - Monitoring'!AL116)</f>
        <v/>
      </c>
      <c r="AS114" t="str">
        <f>IF(Output[[#This Row],[Contract Measures]]="","",'2 - Monitoring'!AM116)</f>
        <v/>
      </c>
    </row>
    <row r="115" spans="2:45">
      <c r="B115" t="str">
        <f>IF(Output[[#This Row],[Contract Measures]]="","",contract_name)</f>
        <v/>
      </c>
      <c r="C115" t="str">
        <f>IF(Output[[#This Row],[Contract Measures]]="","",contract_ref)</f>
        <v/>
      </c>
      <c r="D115" t="str">
        <f>IF(Output[[#This Row],[Contract Measures]]="","",contract_supplier)</f>
        <v/>
      </c>
      <c r="E115" t="str">
        <f>IF(Output[[#This Row],[Contract Measures]]="","",contract_value)</f>
        <v/>
      </c>
      <c r="F115" t="str">
        <f>IF(Output[[#This Row],[Contract Measures]]="","",reporting_frequency)</f>
        <v/>
      </c>
      <c r="G115" s="8" t="str">
        <f>IF(Output[[#This Row],[Contract Measures]]="","",reporting_start)</f>
        <v/>
      </c>
      <c r="H115" t="str">
        <f>IF(Output[[#This Row],[Contract Measures]]="","",reporting_type)</f>
        <v/>
      </c>
      <c r="I115" t="str">
        <f>IF('2 - Monitoring'!B117=0,"",'2 - Monitoring'!B117)</f>
        <v/>
      </c>
      <c r="J115" t="str">
        <f>'2 - Monitoring'!D117</f>
        <v/>
      </c>
      <c r="K115" t="str">
        <f>'2 - Monitoring'!E117</f>
        <v/>
      </c>
      <c r="L115" t="str">
        <f>'2 - Monitoring'!F117</f>
        <v/>
      </c>
      <c r="M115" s="19" t="str">
        <f>'2 - Monitoring'!G117</f>
        <v/>
      </c>
      <c r="N115" t="str">
        <f>IF(Output[[#This Row],[Contract Measures]]="","",'2 - Monitoring'!H117)</f>
        <v/>
      </c>
      <c r="O115" t="str">
        <f>IF(Output[[#This Row],[Contract Measures]]="","",'2 - Monitoring'!I117)</f>
        <v/>
      </c>
      <c r="P115" t="str">
        <f>IF(Output[[#This Row],[Contract Measures]]="","",'2 - Monitoring'!J117)</f>
        <v/>
      </c>
      <c r="Q115" t="str">
        <f>IF(Output[[#This Row],[Contract Measures]]="","",'2 - Monitoring'!K117)</f>
        <v/>
      </c>
      <c r="R115" t="str">
        <f>IF(Output[[#This Row],[Contract Measures]]="","",'2 - Monitoring'!L117)</f>
        <v/>
      </c>
      <c r="S115" t="str">
        <f>IF(Output[[#This Row],[Contract Measures]]="","",'2 - Monitoring'!M117)</f>
        <v/>
      </c>
      <c r="T115" t="str">
        <f>IF(Output[[#This Row],[Contract Measures]]="","",'2 - Monitoring'!N117)</f>
        <v/>
      </c>
      <c r="U115" t="str">
        <f>IF(Output[[#This Row],[Contract Measures]]="","",'2 - Monitoring'!O117)</f>
        <v/>
      </c>
      <c r="V115" t="str">
        <f>IF(Output[[#This Row],[Contract Measures]]="","",'2 - Monitoring'!P117)</f>
        <v/>
      </c>
      <c r="W115" t="str">
        <f>IF(Output[[#This Row],[Contract Measures]]="","",'2 - Monitoring'!Q117)</f>
        <v/>
      </c>
      <c r="X115" t="str">
        <f>IF(Output[[#This Row],[Contract Measures]]="","",'2 - Monitoring'!R117)</f>
        <v/>
      </c>
      <c r="Y115" t="str">
        <f>IF(Output[[#This Row],[Contract Measures]]="","",'2 - Monitoring'!S117)</f>
        <v/>
      </c>
      <c r="Z115" t="str">
        <f>IF(Output[[#This Row],[Contract Measures]]="","",'2 - Monitoring'!T117)</f>
        <v/>
      </c>
      <c r="AA115" t="str">
        <f>IF(Output[[#This Row],[Contract Measures]]="","",'2 - Monitoring'!U117)</f>
        <v/>
      </c>
      <c r="AB115" t="str">
        <f>IF(Output[[#This Row],[Contract Measures]]="","",'2 - Monitoring'!V117)</f>
        <v/>
      </c>
      <c r="AC115" t="str">
        <f>IF(Output[[#This Row],[Contract Measures]]="","",'2 - Monitoring'!W117)</f>
        <v/>
      </c>
      <c r="AD115" t="str">
        <f>IF(Output[[#This Row],[Contract Measures]]="","",'2 - Monitoring'!X117)</f>
        <v/>
      </c>
      <c r="AE115" t="str">
        <f>IF(Output[[#This Row],[Contract Measures]]="","",'2 - Monitoring'!Y117)</f>
        <v/>
      </c>
      <c r="AF115" t="str">
        <f>IF(Output[[#This Row],[Contract Measures]]="","",'2 - Monitoring'!Z117)</f>
        <v/>
      </c>
      <c r="AG115" t="str">
        <f>IF(Output[[#This Row],[Contract Measures]]="","",'2 - Monitoring'!AA117)</f>
        <v/>
      </c>
      <c r="AH115" t="str">
        <f>IF(Output[[#This Row],[Contract Measures]]="","",'2 - Monitoring'!AB117)</f>
        <v/>
      </c>
      <c r="AI115" t="str">
        <f>IF(Output[[#This Row],[Contract Measures]]="","",'2 - Monitoring'!AC117)</f>
        <v/>
      </c>
      <c r="AJ115" t="str">
        <f>IF(Output[[#This Row],[Contract Measures]]="","",'2 - Monitoring'!AD117)</f>
        <v/>
      </c>
      <c r="AK115" t="str">
        <f>IF(Output[[#This Row],[Contract Measures]]="","",'2 - Monitoring'!AE117)</f>
        <v/>
      </c>
      <c r="AL115" t="str">
        <f>IF(Output[[#This Row],[Contract Measures]]="","",'2 - Monitoring'!AF117)</f>
        <v/>
      </c>
      <c r="AM115" t="str">
        <f>IF(Output[[#This Row],[Contract Measures]]="","",'2 - Monitoring'!AG117)</f>
        <v/>
      </c>
      <c r="AN115" t="str">
        <f>IF(Output[[#This Row],[Contract Measures]]="","",'2 - Monitoring'!AH117)</f>
        <v/>
      </c>
      <c r="AO115" t="str">
        <f>IF(Output[[#This Row],[Contract Measures]]="","",'2 - Monitoring'!AI117)</f>
        <v/>
      </c>
      <c r="AP115" t="str">
        <f>IF(Output[[#This Row],[Contract Measures]]="","",'2 - Monitoring'!AJ117)</f>
        <v/>
      </c>
      <c r="AQ115" t="str">
        <f>IF(Output[[#This Row],[Contract Measures]]="","",'2 - Monitoring'!AK117)</f>
        <v/>
      </c>
      <c r="AR115" t="str">
        <f>IF(Output[[#This Row],[Contract Measures]]="","",'2 - Monitoring'!AL117)</f>
        <v/>
      </c>
      <c r="AS115" t="str">
        <f>IF(Output[[#This Row],[Contract Measures]]="","",'2 - Monitoring'!AM117)</f>
        <v/>
      </c>
    </row>
    <row r="116" spans="2:45">
      <c r="B116" t="str">
        <f>IF(Output[[#This Row],[Contract Measures]]="","",contract_name)</f>
        <v/>
      </c>
      <c r="C116" t="str">
        <f>IF(Output[[#This Row],[Contract Measures]]="","",contract_ref)</f>
        <v/>
      </c>
      <c r="D116" t="str">
        <f>IF(Output[[#This Row],[Contract Measures]]="","",contract_supplier)</f>
        <v/>
      </c>
      <c r="E116" t="str">
        <f>IF(Output[[#This Row],[Contract Measures]]="","",contract_value)</f>
        <v/>
      </c>
      <c r="F116" t="str">
        <f>IF(Output[[#This Row],[Contract Measures]]="","",reporting_frequency)</f>
        <v/>
      </c>
      <c r="G116" s="8" t="str">
        <f>IF(Output[[#This Row],[Contract Measures]]="","",reporting_start)</f>
        <v/>
      </c>
      <c r="H116" t="str">
        <f>IF(Output[[#This Row],[Contract Measures]]="","",reporting_type)</f>
        <v/>
      </c>
      <c r="I116" t="str">
        <f>IF('2 - Monitoring'!B118=0,"",'2 - Monitoring'!B118)</f>
        <v/>
      </c>
      <c r="J116" t="str">
        <f>'2 - Monitoring'!D118</f>
        <v/>
      </c>
      <c r="K116" t="str">
        <f>'2 - Monitoring'!E118</f>
        <v/>
      </c>
      <c r="L116" t="str">
        <f>'2 - Monitoring'!F118</f>
        <v/>
      </c>
      <c r="M116" s="19" t="str">
        <f>'2 - Monitoring'!G118</f>
        <v/>
      </c>
      <c r="N116" t="str">
        <f>IF(Output[[#This Row],[Contract Measures]]="","",'2 - Monitoring'!H118)</f>
        <v/>
      </c>
      <c r="O116" t="str">
        <f>IF(Output[[#This Row],[Contract Measures]]="","",'2 - Monitoring'!I118)</f>
        <v/>
      </c>
      <c r="P116" t="str">
        <f>IF(Output[[#This Row],[Contract Measures]]="","",'2 - Monitoring'!J118)</f>
        <v/>
      </c>
      <c r="Q116" t="str">
        <f>IF(Output[[#This Row],[Contract Measures]]="","",'2 - Monitoring'!K118)</f>
        <v/>
      </c>
      <c r="R116" t="str">
        <f>IF(Output[[#This Row],[Contract Measures]]="","",'2 - Monitoring'!L118)</f>
        <v/>
      </c>
      <c r="S116" t="str">
        <f>IF(Output[[#This Row],[Contract Measures]]="","",'2 - Monitoring'!M118)</f>
        <v/>
      </c>
      <c r="T116" t="str">
        <f>IF(Output[[#This Row],[Contract Measures]]="","",'2 - Monitoring'!N118)</f>
        <v/>
      </c>
      <c r="U116" t="str">
        <f>IF(Output[[#This Row],[Contract Measures]]="","",'2 - Monitoring'!O118)</f>
        <v/>
      </c>
      <c r="V116" t="str">
        <f>IF(Output[[#This Row],[Contract Measures]]="","",'2 - Monitoring'!P118)</f>
        <v/>
      </c>
      <c r="W116" t="str">
        <f>IF(Output[[#This Row],[Contract Measures]]="","",'2 - Monitoring'!Q118)</f>
        <v/>
      </c>
      <c r="X116" t="str">
        <f>IF(Output[[#This Row],[Contract Measures]]="","",'2 - Monitoring'!R118)</f>
        <v/>
      </c>
      <c r="Y116" t="str">
        <f>IF(Output[[#This Row],[Contract Measures]]="","",'2 - Monitoring'!S118)</f>
        <v/>
      </c>
      <c r="Z116" t="str">
        <f>IF(Output[[#This Row],[Contract Measures]]="","",'2 - Monitoring'!T118)</f>
        <v/>
      </c>
      <c r="AA116" t="str">
        <f>IF(Output[[#This Row],[Contract Measures]]="","",'2 - Monitoring'!U118)</f>
        <v/>
      </c>
      <c r="AB116" t="str">
        <f>IF(Output[[#This Row],[Contract Measures]]="","",'2 - Monitoring'!V118)</f>
        <v/>
      </c>
      <c r="AC116" t="str">
        <f>IF(Output[[#This Row],[Contract Measures]]="","",'2 - Monitoring'!W118)</f>
        <v/>
      </c>
      <c r="AD116" t="str">
        <f>IF(Output[[#This Row],[Contract Measures]]="","",'2 - Monitoring'!X118)</f>
        <v/>
      </c>
      <c r="AE116" t="str">
        <f>IF(Output[[#This Row],[Contract Measures]]="","",'2 - Monitoring'!Y118)</f>
        <v/>
      </c>
      <c r="AF116" t="str">
        <f>IF(Output[[#This Row],[Contract Measures]]="","",'2 - Monitoring'!Z118)</f>
        <v/>
      </c>
      <c r="AG116" t="str">
        <f>IF(Output[[#This Row],[Contract Measures]]="","",'2 - Monitoring'!AA118)</f>
        <v/>
      </c>
      <c r="AH116" t="str">
        <f>IF(Output[[#This Row],[Contract Measures]]="","",'2 - Monitoring'!AB118)</f>
        <v/>
      </c>
      <c r="AI116" t="str">
        <f>IF(Output[[#This Row],[Contract Measures]]="","",'2 - Monitoring'!AC118)</f>
        <v/>
      </c>
      <c r="AJ116" t="str">
        <f>IF(Output[[#This Row],[Contract Measures]]="","",'2 - Monitoring'!AD118)</f>
        <v/>
      </c>
      <c r="AK116" t="str">
        <f>IF(Output[[#This Row],[Contract Measures]]="","",'2 - Monitoring'!AE118)</f>
        <v/>
      </c>
      <c r="AL116" t="str">
        <f>IF(Output[[#This Row],[Contract Measures]]="","",'2 - Monitoring'!AF118)</f>
        <v/>
      </c>
      <c r="AM116" t="str">
        <f>IF(Output[[#This Row],[Contract Measures]]="","",'2 - Monitoring'!AG118)</f>
        <v/>
      </c>
      <c r="AN116" t="str">
        <f>IF(Output[[#This Row],[Contract Measures]]="","",'2 - Monitoring'!AH118)</f>
        <v/>
      </c>
      <c r="AO116" t="str">
        <f>IF(Output[[#This Row],[Contract Measures]]="","",'2 - Monitoring'!AI118)</f>
        <v/>
      </c>
      <c r="AP116" t="str">
        <f>IF(Output[[#This Row],[Contract Measures]]="","",'2 - Monitoring'!AJ118)</f>
        <v/>
      </c>
      <c r="AQ116" t="str">
        <f>IF(Output[[#This Row],[Contract Measures]]="","",'2 - Monitoring'!AK118)</f>
        <v/>
      </c>
      <c r="AR116" t="str">
        <f>IF(Output[[#This Row],[Contract Measures]]="","",'2 - Monitoring'!AL118)</f>
        <v/>
      </c>
      <c r="AS116" t="str">
        <f>IF(Output[[#This Row],[Contract Measures]]="","",'2 - Monitoring'!AM118)</f>
        <v/>
      </c>
    </row>
    <row r="117" spans="2:45">
      <c r="B117" t="str">
        <f>IF(Output[[#This Row],[Contract Measures]]="","",contract_name)</f>
        <v/>
      </c>
      <c r="C117" t="str">
        <f>IF(Output[[#This Row],[Contract Measures]]="","",contract_ref)</f>
        <v/>
      </c>
      <c r="D117" t="str">
        <f>IF(Output[[#This Row],[Contract Measures]]="","",contract_supplier)</f>
        <v/>
      </c>
      <c r="E117" t="str">
        <f>IF(Output[[#This Row],[Contract Measures]]="","",contract_value)</f>
        <v/>
      </c>
      <c r="F117" t="str">
        <f>IF(Output[[#This Row],[Contract Measures]]="","",reporting_frequency)</f>
        <v/>
      </c>
      <c r="G117" s="8" t="str">
        <f>IF(Output[[#This Row],[Contract Measures]]="","",reporting_start)</f>
        <v/>
      </c>
      <c r="H117" t="str">
        <f>IF(Output[[#This Row],[Contract Measures]]="","",reporting_type)</f>
        <v/>
      </c>
      <c r="I117" t="str">
        <f>IF('2 - Monitoring'!B119=0,"",'2 - Monitoring'!B119)</f>
        <v/>
      </c>
      <c r="J117" t="str">
        <f>'2 - Monitoring'!D119</f>
        <v/>
      </c>
      <c r="K117" t="str">
        <f>'2 - Monitoring'!E119</f>
        <v/>
      </c>
      <c r="L117" t="str">
        <f>'2 - Monitoring'!F119</f>
        <v/>
      </c>
      <c r="M117" s="19" t="str">
        <f>'2 - Monitoring'!G119</f>
        <v/>
      </c>
      <c r="N117" t="str">
        <f>IF(Output[[#This Row],[Contract Measures]]="","",'2 - Monitoring'!H119)</f>
        <v/>
      </c>
      <c r="O117" t="str">
        <f>IF(Output[[#This Row],[Contract Measures]]="","",'2 - Monitoring'!I119)</f>
        <v/>
      </c>
      <c r="P117" t="str">
        <f>IF(Output[[#This Row],[Contract Measures]]="","",'2 - Monitoring'!J119)</f>
        <v/>
      </c>
      <c r="Q117" t="str">
        <f>IF(Output[[#This Row],[Contract Measures]]="","",'2 - Monitoring'!K119)</f>
        <v/>
      </c>
      <c r="R117" t="str">
        <f>IF(Output[[#This Row],[Contract Measures]]="","",'2 - Monitoring'!L119)</f>
        <v/>
      </c>
      <c r="S117" t="str">
        <f>IF(Output[[#This Row],[Contract Measures]]="","",'2 - Monitoring'!M119)</f>
        <v/>
      </c>
      <c r="T117" t="str">
        <f>IF(Output[[#This Row],[Contract Measures]]="","",'2 - Monitoring'!N119)</f>
        <v/>
      </c>
      <c r="U117" t="str">
        <f>IF(Output[[#This Row],[Contract Measures]]="","",'2 - Monitoring'!O119)</f>
        <v/>
      </c>
      <c r="V117" t="str">
        <f>IF(Output[[#This Row],[Contract Measures]]="","",'2 - Monitoring'!P119)</f>
        <v/>
      </c>
      <c r="W117" t="str">
        <f>IF(Output[[#This Row],[Contract Measures]]="","",'2 - Monitoring'!Q119)</f>
        <v/>
      </c>
      <c r="X117" t="str">
        <f>IF(Output[[#This Row],[Contract Measures]]="","",'2 - Monitoring'!R119)</f>
        <v/>
      </c>
      <c r="Y117" t="str">
        <f>IF(Output[[#This Row],[Contract Measures]]="","",'2 - Monitoring'!S119)</f>
        <v/>
      </c>
      <c r="Z117" t="str">
        <f>IF(Output[[#This Row],[Contract Measures]]="","",'2 - Monitoring'!T119)</f>
        <v/>
      </c>
      <c r="AA117" t="str">
        <f>IF(Output[[#This Row],[Contract Measures]]="","",'2 - Monitoring'!U119)</f>
        <v/>
      </c>
      <c r="AB117" t="str">
        <f>IF(Output[[#This Row],[Contract Measures]]="","",'2 - Monitoring'!V119)</f>
        <v/>
      </c>
      <c r="AC117" t="str">
        <f>IF(Output[[#This Row],[Contract Measures]]="","",'2 - Monitoring'!W119)</f>
        <v/>
      </c>
      <c r="AD117" t="str">
        <f>IF(Output[[#This Row],[Contract Measures]]="","",'2 - Monitoring'!X119)</f>
        <v/>
      </c>
      <c r="AE117" t="str">
        <f>IF(Output[[#This Row],[Contract Measures]]="","",'2 - Monitoring'!Y119)</f>
        <v/>
      </c>
      <c r="AF117" t="str">
        <f>IF(Output[[#This Row],[Contract Measures]]="","",'2 - Monitoring'!Z119)</f>
        <v/>
      </c>
      <c r="AG117" t="str">
        <f>IF(Output[[#This Row],[Contract Measures]]="","",'2 - Monitoring'!AA119)</f>
        <v/>
      </c>
      <c r="AH117" t="str">
        <f>IF(Output[[#This Row],[Contract Measures]]="","",'2 - Monitoring'!AB119)</f>
        <v/>
      </c>
      <c r="AI117" t="str">
        <f>IF(Output[[#This Row],[Contract Measures]]="","",'2 - Monitoring'!AC119)</f>
        <v/>
      </c>
      <c r="AJ117" t="str">
        <f>IF(Output[[#This Row],[Contract Measures]]="","",'2 - Monitoring'!AD119)</f>
        <v/>
      </c>
      <c r="AK117" t="str">
        <f>IF(Output[[#This Row],[Contract Measures]]="","",'2 - Monitoring'!AE119)</f>
        <v/>
      </c>
      <c r="AL117" t="str">
        <f>IF(Output[[#This Row],[Contract Measures]]="","",'2 - Monitoring'!AF119)</f>
        <v/>
      </c>
      <c r="AM117" t="str">
        <f>IF(Output[[#This Row],[Contract Measures]]="","",'2 - Monitoring'!AG119)</f>
        <v/>
      </c>
      <c r="AN117" t="str">
        <f>IF(Output[[#This Row],[Contract Measures]]="","",'2 - Monitoring'!AH119)</f>
        <v/>
      </c>
      <c r="AO117" t="str">
        <f>IF(Output[[#This Row],[Contract Measures]]="","",'2 - Monitoring'!AI119)</f>
        <v/>
      </c>
      <c r="AP117" t="str">
        <f>IF(Output[[#This Row],[Contract Measures]]="","",'2 - Monitoring'!AJ119)</f>
        <v/>
      </c>
      <c r="AQ117" t="str">
        <f>IF(Output[[#This Row],[Contract Measures]]="","",'2 - Monitoring'!AK119)</f>
        <v/>
      </c>
      <c r="AR117" t="str">
        <f>IF(Output[[#This Row],[Contract Measures]]="","",'2 - Monitoring'!AL119)</f>
        <v/>
      </c>
      <c r="AS117" t="str">
        <f>IF(Output[[#This Row],[Contract Measures]]="","",'2 - Monitoring'!AM119)</f>
        <v/>
      </c>
    </row>
    <row r="118" spans="2:45">
      <c r="B118" t="str">
        <f>IF(Output[[#This Row],[Contract Measures]]="","",contract_name)</f>
        <v/>
      </c>
      <c r="C118" t="str">
        <f>IF(Output[[#This Row],[Contract Measures]]="","",contract_ref)</f>
        <v/>
      </c>
      <c r="D118" t="str">
        <f>IF(Output[[#This Row],[Contract Measures]]="","",contract_supplier)</f>
        <v/>
      </c>
      <c r="E118" t="str">
        <f>IF(Output[[#This Row],[Contract Measures]]="","",contract_value)</f>
        <v/>
      </c>
      <c r="F118" t="str">
        <f>IF(Output[[#This Row],[Contract Measures]]="","",reporting_frequency)</f>
        <v/>
      </c>
      <c r="G118" s="8" t="str">
        <f>IF(Output[[#This Row],[Contract Measures]]="","",reporting_start)</f>
        <v/>
      </c>
      <c r="H118" t="str">
        <f>IF(Output[[#This Row],[Contract Measures]]="","",reporting_type)</f>
        <v/>
      </c>
      <c r="I118" t="str">
        <f>IF('2 - Monitoring'!B120=0,"",'2 - Monitoring'!B120)</f>
        <v/>
      </c>
      <c r="J118" t="str">
        <f>'2 - Monitoring'!D120</f>
        <v/>
      </c>
      <c r="K118" t="str">
        <f>'2 - Monitoring'!E120</f>
        <v/>
      </c>
      <c r="L118" t="str">
        <f>'2 - Monitoring'!F120</f>
        <v/>
      </c>
      <c r="M118" s="19" t="str">
        <f>'2 - Monitoring'!G120</f>
        <v/>
      </c>
      <c r="N118" t="str">
        <f>IF(Output[[#This Row],[Contract Measures]]="","",'2 - Monitoring'!H120)</f>
        <v/>
      </c>
      <c r="O118" t="str">
        <f>IF(Output[[#This Row],[Contract Measures]]="","",'2 - Monitoring'!I120)</f>
        <v/>
      </c>
      <c r="P118" t="str">
        <f>IF(Output[[#This Row],[Contract Measures]]="","",'2 - Monitoring'!J120)</f>
        <v/>
      </c>
      <c r="Q118" t="str">
        <f>IF(Output[[#This Row],[Contract Measures]]="","",'2 - Monitoring'!K120)</f>
        <v/>
      </c>
      <c r="R118" t="str">
        <f>IF(Output[[#This Row],[Contract Measures]]="","",'2 - Monitoring'!L120)</f>
        <v/>
      </c>
      <c r="S118" t="str">
        <f>IF(Output[[#This Row],[Contract Measures]]="","",'2 - Monitoring'!M120)</f>
        <v/>
      </c>
      <c r="T118" t="str">
        <f>IF(Output[[#This Row],[Contract Measures]]="","",'2 - Monitoring'!N120)</f>
        <v/>
      </c>
      <c r="U118" t="str">
        <f>IF(Output[[#This Row],[Contract Measures]]="","",'2 - Monitoring'!O120)</f>
        <v/>
      </c>
      <c r="V118" t="str">
        <f>IF(Output[[#This Row],[Contract Measures]]="","",'2 - Monitoring'!P120)</f>
        <v/>
      </c>
      <c r="W118" t="str">
        <f>IF(Output[[#This Row],[Contract Measures]]="","",'2 - Monitoring'!Q120)</f>
        <v/>
      </c>
      <c r="X118" t="str">
        <f>IF(Output[[#This Row],[Contract Measures]]="","",'2 - Monitoring'!R120)</f>
        <v/>
      </c>
      <c r="Y118" t="str">
        <f>IF(Output[[#This Row],[Contract Measures]]="","",'2 - Monitoring'!S120)</f>
        <v/>
      </c>
      <c r="Z118" t="str">
        <f>IF(Output[[#This Row],[Contract Measures]]="","",'2 - Monitoring'!T120)</f>
        <v/>
      </c>
      <c r="AA118" t="str">
        <f>IF(Output[[#This Row],[Contract Measures]]="","",'2 - Monitoring'!U120)</f>
        <v/>
      </c>
      <c r="AB118" t="str">
        <f>IF(Output[[#This Row],[Contract Measures]]="","",'2 - Monitoring'!V120)</f>
        <v/>
      </c>
      <c r="AC118" t="str">
        <f>IF(Output[[#This Row],[Contract Measures]]="","",'2 - Monitoring'!W120)</f>
        <v/>
      </c>
      <c r="AD118" t="str">
        <f>IF(Output[[#This Row],[Contract Measures]]="","",'2 - Monitoring'!X120)</f>
        <v/>
      </c>
      <c r="AE118" t="str">
        <f>IF(Output[[#This Row],[Contract Measures]]="","",'2 - Monitoring'!Y120)</f>
        <v/>
      </c>
      <c r="AF118" t="str">
        <f>IF(Output[[#This Row],[Contract Measures]]="","",'2 - Monitoring'!Z120)</f>
        <v/>
      </c>
      <c r="AG118" t="str">
        <f>IF(Output[[#This Row],[Contract Measures]]="","",'2 - Monitoring'!AA120)</f>
        <v/>
      </c>
      <c r="AH118" t="str">
        <f>IF(Output[[#This Row],[Contract Measures]]="","",'2 - Monitoring'!AB120)</f>
        <v/>
      </c>
      <c r="AI118" t="str">
        <f>IF(Output[[#This Row],[Contract Measures]]="","",'2 - Monitoring'!AC120)</f>
        <v/>
      </c>
      <c r="AJ118" t="str">
        <f>IF(Output[[#This Row],[Contract Measures]]="","",'2 - Monitoring'!AD120)</f>
        <v/>
      </c>
      <c r="AK118" t="str">
        <f>IF(Output[[#This Row],[Contract Measures]]="","",'2 - Monitoring'!AE120)</f>
        <v/>
      </c>
      <c r="AL118" t="str">
        <f>IF(Output[[#This Row],[Contract Measures]]="","",'2 - Monitoring'!AF120)</f>
        <v/>
      </c>
      <c r="AM118" t="str">
        <f>IF(Output[[#This Row],[Contract Measures]]="","",'2 - Monitoring'!AG120)</f>
        <v/>
      </c>
      <c r="AN118" t="str">
        <f>IF(Output[[#This Row],[Contract Measures]]="","",'2 - Monitoring'!AH120)</f>
        <v/>
      </c>
      <c r="AO118" t="str">
        <f>IF(Output[[#This Row],[Contract Measures]]="","",'2 - Monitoring'!AI120)</f>
        <v/>
      </c>
      <c r="AP118" t="str">
        <f>IF(Output[[#This Row],[Contract Measures]]="","",'2 - Monitoring'!AJ120)</f>
        <v/>
      </c>
      <c r="AQ118" t="str">
        <f>IF(Output[[#This Row],[Contract Measures]]="","",'2 - Monitoring'!AK120)</f>
        <v/>
      </c>
      <c r="AR118" t="str">
        <f>IF(Output[[#This Row],[Contract Measures]]="","",'2 - Monitoring'!AL120)</f>
        <v/>
      </c>
      <c r="AS118" t="str">
        <f>IF(Output[[#This Row],[Contract Measures]]="","",'2 - Monitoring'!AM120)</f>
        <v/>
      </c>
    </row>
    <row r="119" spans="2:45">
      <c r="B119" t="str">
        <f>IF(Output[[#This Row],[Contract Measures]]="","",contract_name)</f>
        <v/>
      </c>
      <c r="C119" t="str">
        <f>IF(Output[[#This Row],[Contract Measures]]="","",contract_ref)</f>
        <v/>
      </c>
      <c r="D119" t="str">
        <f>IF(Output[[#This Row],[Contract Measures]]="","",contract_supplier)</f>
        <v/>
      </c>
      <c r="E119" t="str">
        <f>IF(Output[[#This Row],[Contract Measures]]="","",contract_value)</f>
        <v/>
      </c>
      <c r="F119" t="str">
        <f>IF(Output[[#This Row],[Contract Measures]]="","",reporting_frequency)</f>
        <v/>
      </c>
      <c r="G119" s="8" t="str">
        <f>IF(Output[[#This Row],[Contract Measures]]="","",reporting_start)</f>
        <v/>
      </c>
      <c r="H119" t="str">
        <f>IF(Output[[#This Row],[Contract Measures]]="","",reporting_type)</f>
        <v/>
      </c>
      <c r="I119" t="str">
        <f>IF('2 - Monitoring'!B121=0,"",'2 - Monitoring'!B121)</f>
        <v/>
      </c>
      <c r="J119" t="str">
        <f>'2 - Monitoring'!D121</f>
        <v/>
      </c>
      <c r="K119" t="str">
        <f>'2 - Monitoring'!E121</f>
        <v/>
      </c>
      <c r="L119" t="str">
        <f>'2 - Monitoring'!F121</f>
        <v/>
      </c>
      <c r="M119" s="19" t="str">
        <f>'2 - Monitoring'!G121</f>
        <v/>
      </c>
      <c r="N119" t="str">
        <f>IF(Output[[#This Row],[Contract Measures]]="","",'2 - Monitoring'!H121)</f>
        <v/>
      </c>
      <c r="O119" t="str">
        <f>IF(Output[[#This Row],[Contract Measures]]="","",'2 - Monitoring'!I121)</f>
        <v/>
      </c>
      <c r="P119" t="str">
        <f>IF(Output[[#This Row],[Contract Measures]]="","",'2 - Monitoring'!J121)</f>
        <v/>
      </c>
      <c r="Q119" t="str">
        <f>IF(Output[[#This Row],[Contract Measures]]="","",'2 - Monitoring'!K121)</f>
        <v/>
      </c>
      <c r="R119" t="str">
        <f>IF(Output[[#This Row],[Contract Measures]]="","",'2 - Monitoring'!L121)</f>
        <v/>
      </c>
      <c r="S119" t="str">
        <f>IF(Output[[#This Row],[Contract Measures]]="","",'2 - Monitoring'!M121)</f>
        <v/>
      </c>
      <c r="T119" t="str">
        <f>IF(Output[[#This Row],[Contract Measures]]="","",'2 - Monitoring'!N121)</f>
        <v/>
      </c>
      <c r="U119" t="str">
        <f>IF(Output[[#This Row],[Contract Measures]]="","",'2 - Monitoring'!O121)</f>
        <v/>
      </c>
      <c r="V119" t="str">
        <f>IF(Output[[#This Row],[Contract Measures]]="","",'2 - Monitoring'!P121)</f>
        <v/>
      </c>
      <c r="W119" t="str">
        <f>IF(Output[[#This Row],[Contract Measures]]="","",'2 - Monitoring'!Q121)</f>
        <v/>
      </c>
      <c r="X119" t="str">
        <f>IF(Output[[#This Row],[Contract Measures]]="","",'2 - Monitoring'!R121)</f>
        <v/>
      </c>
      <c r="Y119" t="str">
        <f>IF(Output[[#This Row],[Contract Measures]]="","",'2 - Monitoring'!S121)</f>
        <v/>
      </c>
      <c r="Z119" t="str">
        <f>IF(Output[[#This Row],[Contract Measures]]="","",'2 - Monitoring'!T121)</f>
        <v/>
      </c>
      <c r="AA119" t="str">
        <f>IF(Output[[#This Row],[Contract Measures]]="","",'2 - Monitoring'!U121)</f>
        <v/>
      </c>
      <c r="AB119" t="str">
        <f>IF(Output[[#This Row],[Contract Measures]]="","",'2 - Monitoring'!V121)</f>
        <v/>
      </c>
      <c r="AC119" t="str">
        <f>IF(Output[[#This Row],[Contract Measures]]="","",'2 - Monitoring'!W121)</f>
        <v/>
      </c>
      <c r="AD119" t="str">
        <f>IF(Output[[#This Row],[Contract Measures]]="","",'2 - Monitoring'!X121)</f>
        <v/>
      </c>
      <c r="AE119" t="str">
        <f>IF(Output[[#This Row],[Contract Measures]]="","",'2 - Monitoring'!Y121)</f>
        <v/>
      </c>
      <c r="AF119" t="str">
        <f>IF(Output[[#This Row],[Contract Measures]]="","",'2 - Monitoring'!Z121)</f>
        <v/>
      </c>
      <c r="AG119" t="str">
        <f>IF(Output[[#This Row],[Contract Measures]]="","",'2 - Monitoring'!AA121)</f>
        <v/>
      </c>
      <c r="AH119" t="str">
        <f>IF(Output[[#This Row],[Contract Measures]]="","",'2 - Monitoring'!AB121)</f>
        <v/>
      </c>
      <c r="AI119" t="str">
        <f>IF(Output[[#This Row],[Contract Measures]]="","",'2 - Monitoring'!AC121)</f>
        <v/>
      </c>
      <c r="AJ119" t="str">
        <f>IF(Output[[#This Row],[Contract Measures]]="","",'2 - Monitoring'!AD121)</f>
        <v/>
      </c>
      <c r="AK119" t="str">
        <f>IF(Output[[#This Row],[Contract Measures]]="","",'2 - Monitoring'!AE121)</f>
        <v/>
      </c>
      <c r="AL119" t="str">
        <f>IF(Output[[#This Row],[Contract Measures]]="","",'2 - Monitoring'!AF121)</f>
        <v/>
      </c>
      <c r="AM119" t="str">
        <f>IF(Output[[#This Row],[Contract Measures]]="","",'2 - Monitoring'!AG121)</f>
        <v/>
      </c>
      <c r="AN119" t="str">
        <f>IF(Output[[#This Row],[Contract Measures]]="","",'2 - Monitoring'!AH121)</f>
        <v/>
      </c>
      <c r="AO119" t="str">
        <f>IF(Output[[#This Row],[Contract Measures]]="","",'2 - Monitoring'!AI121)</f>
        <v/>
      </c>
      <c r="AP119" t="str">
        <f>IF(Output[[#This Row],[Contract Measures]]="","",'2 - Monitoring'!AJ121)</f>
        <v/>
      </c>
      <c r="AQ119" t="str">
        <f>IF(Output[[#This Row],[Contract Measures]]="","",'2 - Monitoring'!AK121)</f>
        <v/>
      </c>
      <c r="AR119" t="str">
        <f>IF(Output[[#This Row],[Contract Measures]]="","",'2 - Monitoring'!AL121)</f>
        <v/>
      </c>
      <c r="AS119" t="str">
        <f>IF(Output[[#This Row],[Contract Measures]]="","",'2 - Monitoring'!AM121)</f>
        <v/>
      </c>
    </row>
    <row r="120" spans="2:45">
      <c r="B120" t="str">
        <f>IF(Output[[#This Row],[Contract Measures]]="","",contract_name)</f>
        <v/>
      </c>
      <c r="C120" t="str">
        <f>IF(Output[[#This Row],[Contract Measures]]="","",contract_ref)</f>
        <v/>
      </c>
      <c r="D120" t="str">
        <f>IF(Output[[#This Row],[Contract Measures]]="","",contract_supplier)</f>
        <v/>
      </c>
      <c r="E120" t="str">
        <f>IF(Output[[#This Row],[Contract Measures]]="","",contract_value)</f>
        <v/>
      </c>
      <c r="F120" t="str">
        <f>IF(Output[[#This Row],[Contract Measures]]="","",reporting_frequency)</f>
        <v/>
      </c>
      <c r="G120" s="8" t="str">
        <f>IF(Output[[#This Row],[Contract Measures]]="","",reporting_start)</f>
        <v/>
      </c>
      <c r="H120" t="str">
        <f>IF(Output[[#This Row],[Contract Measures]]="","",reporting_type)</f>
        <v/>
      </c>
      <c r="I120" t="str">
        <f>IF('2 - Monitoring'!B122=0,"",'2 - Monitoring'!B122)</f>
        <v/>
      </c>
      <c r="J120" t="str">
        <f>'2 - Monitoring'!D122</f>
        <v/>
      </c>
      <c r="K120" t="str">
        <f>'2 - Monitoring'!E122</f>
        <v/>
      </c>
      <c r="L120" t="str">
        <f>'2 - Monitoring'!F122</f>
        <v/>
      </c>
      <c r="M120" s="19" t="str">
        <f>'2 - Monitoring'!G122</f>
        <v/>
      </c>
      <c r="N120" t="str">
        <f>IF(Output[[#This Row],[Contract Measures]]="","",'2 - Monitoring'!H122)</f>
        <v/>
      </c>
      <c r="O120" t="str">
        <f>IF(Output[[#This Row],[Contract Measures]]="","",'2 - Monitoring'!I122)</f>
        <v/>
      </c>
      <c r="P120" t="str">
        <f>IF(Output[[#This Row],[Contract Measures]]="","",'2 - Monitoring'!J122)</f>
        <v/>
      </c>
      <c r="Q120" t="str">
        <f>IF(Output[[#This Row],[Contract Measures]]="","",'2 - Monitoring'!K122)</f>
        <v/>
      </c>
      <c r="R120" t="str">
        <f>IF(Output[[#This Row],[Contract Measures]]="","",'2 - Monitoring'!L122)</f>
        <v/>
      </c>
      <c r="S120" t="str">
        <f>IF(Output[[#This Row],[Contract Measures]]="","",'2 - Monitoring'!M122)</f>
        <v/>
      </c>
      <c r="T120" t="str">
        <f>IF(Output[[#This Row],[Contract Measures]]="","",'2 - Monitoring'!N122)</f>
        <v/>
      </c>
      <c r="U120" t="str">
        <f>IF(Output[[#This Row],[Contract Measures]]="","",'2 - Monitoring'!O122)</f>
        <v/>
      </c>
      <c r="V120" t="str">
        <f>IF(Output[[#This Row],[Contract Measures]]="","",'2 - Monitoring'!P122)</f>
        <v/>
      </c>
      <c r="W120" t="str">
        <f>IF(Output[[#This Row],[Contract Measures]]="","",'2 - Monitoring'!Q122)</f>
        <v/>
      </c>
      <c r="X120" t="str">
        <f>IF(Output[[#This Row],[Contract Measures]]="","",'2 - Monitoring'!R122)</f>
        <v/>
      </c>
      <c r="Y120" t="str">
        <f>IF(Output[[#This Row],[Contract Measures]]="","",'2 - Monitoring'!S122)</f>
        <v/>
      </c>
      <c r="Z120" t="str">
        <f>IF(Output[[#This Row],[Contract Measures]]="","",'2 - Monitoring'!T122)</f>
        <v/>
      </c>
      <c r="AA120" t="str">
        <f>IF(Output[[#This Row],[Contract Measures]]="","",'2 - Monitoring'!U122)</f>
        <v/>
      </c>
      <c r="AB120" t="str">
        <f>IF(Output[[#This Row],[Contract Measures]]="","",'2 - Monitoring'!V122)</f>
        <v/>
      </c>
      <c r="AC120" t="str">
        <f>IF(Output[[#This Row],[Contract Measures]]="","",'2 - Monitoring'!W122)</f>
        <v/>
      </c>
      <c r="AD120" t="str">
        <f>IF(Output[[#This Row],[Contract Measures]]="","",'2 - Monitoring'!X122)</f>
        <v/>
      </c>
      <c r="AE120" t="str">
        <f>IF(Output[[#This Row],[Contract Measures]]="","",'2 - Monitoring'!Y122)</f>
        <v/>
      </c>
      <c r="AF120" t="str">
        <f>IF(Output[[#This Row],[Contract Measures]]="","",'2 - Monitoring'!Z122)</f>
        <v/>
      </c>
      <c r="AG120" t="str">
        <f>IF(Output[[#This Row],[Contract Measures]]="","",'2 - Monitoring'!AA122)</f>
        <v/>
      </c>
      <c r="AH120" t="str">
        <f>IF(Output[[#This Row],[Contract Measures]]="","",'2 - Monitoring'!AB122)</f>
        <v/>
      </c>
      <c r="AI120" t="str">
        <f>IF(Output[[#This Row],[Contract Measures]]="","",'2 - Monitoring'!AC122)</f>
        <v/>
      </c>
      <c r="AJ120" t="str">
        <f>IF(Output[[#This Row],[Contract Measures]]="","",'2 - Monitoring'!AD122)</f>
        <v/>
      </c>
      <c r="AK120" t="str">
        <f>IF(Output[[#This Row],[Contract Measures]]="","",'2 - Monitoring'!AE122)</f>
        <v/>
      </c>
      <c r="AL120" t="str">
        <f>IF(Output[[#This Row],[Contract Measures]]="","",'2 - Monitoring'!AF122)</f>
        <v/>
      </c>
      <c r="AM120" t="str">
        <f>IF(Output[[#This Row],[Contract Measures]]="","",'2 - Monitoring'!AG122)</f>
        <v/>
      </c>
      <c r="AN120" t="str">
        <f>IF(Output[[#This Row],[Contract Measures]]="","",'2 - Monitoring'!AH122)</f>
        <v/>
      </c>
      <c r="AO120" t="str">
        <f>IF(Output[[#This Row],[Contract Measures]]="","",'2 - Monitoring'!AI122)</f>
        <v/>
      </c>
      <c r="AP120" t="str">
        <f>IF(Output[[#This Row],[Contract Measures]]="","",'2 - Monitoring'!AJ122)</f>
        <v/>
      </c>
      <c r="AQ120" t="str">
        <f>IF(Output[[#This Row],[Contract Measures]]="","",'2 - Monitoring'!AK122)</f>
        <v/>
      </c>
      <c r="AR120" t="str">
        <f>IF(Output[[#This Row],[Contract Measures]]="","",'2 - Monitoring'!AL122)</f>
        <v/>
      </c>
      <c r="AS120" t="str">
        <f>IF(Output[[#This Row],[Contract Measures]]="","",'2 - Monitoring'!AM122)</f>
        <v/>
      </c>
    </row>
    <row r="121" spans="2:45">
      <c r="B121" t="str">
        <f>IF(Output[[#This Row],[Contract Measures]]="","",contract_name)</f>
        <v/>
      </c>
      <c r="C121" t="str">
        <f>IF(Output[[#This Row],[Contract Measures]]="","",contract_ref)</f>
        <v/>
      </c>
      <c r="D121" t="str">
        <f>IF(Output[[#This Row],[Contract Measures]]="","",contract_supplier)</f>
        <v/>
      </c>
      <c r="E121" t="str">
        <f>IF(Output[[#This Row],[Contract Measures]]="","",contract_value)</f>
        <v/>
      </c>
      <c r="F121" t="str">
        <f>IF(Output[[#This Row],[Contract Measures]]="","",reporting_frequency)</f>
        <v/>
      </c>
      <c r="G121" s="8" t="str">
        <f>IF(Output[[#This Row],[Contract Measures]]="","",reporting_start)</f>
        <v/>
      </c>
      <c r="H121" t="str">
        <f>IF(Output[[#This Row],[Contract Measures]]="","",reporting_type)</f>
        <v/>
      </c>
      <c r="I121" t="str">
        <f>IF('2 - Monitoring'!B123=0,"",'2 - Monitoring'!B123)</f>
        <v/>
      </c>
      <c r="J121" t="str">
        <f>'2 - Monitoring'!D123</f>
        <v/>
      </c>
      <c r="K121" t="str">
        <f>'2 - Monitoring'!E123</f>
        <v/>
      </c>
      <c r="L121" t="str">
        <f>'2 - Monitoring'!F123</f>
        <v/>
      </c>
      <c r="M121" s="19" t="str">
        <f>'2 - Monitoring'!G123</f>
        <v/>
      </c>
      <c r="N121" t="str">
        <f>IF(Output[[#This Row],[Contract Measures]]="","",'2 - Monitoring'!H123)</f>
        <v/>
      </c>
      <c r="O121" t="str">
        <f>IF(Output[[#This Row],[Contract Measures]]="","",'2 - Monitoring'!I123)</f>
        <v/>
      </c>
      <c r="P121" t="str">
        <f>IF(Output[[#This Row],[Contract Measures]]="","",'2 - Monitoring'!J123)</f>
        <v/>
      </c>
      <c r="Q121" t="str">
        <f>IF(Output[[#This Row],[Contract Measures]]="","",'2 - Monitoring'!K123)</f>
        <v/>
      </c>
      <c r="R121" t="str">
        <f>IF(Output[[#This Row],[Contract Measures]]="","",'2 - Monitoring'!L123)</f>
        <v/>
      </c>
      <c r="S121" t="str">
        <f>IF(Output[[#This Row],[Contract Measures]]="","",'2 - Monitoring'!M123)</f>
        <v/>
      </c>
      <c r="T121" t="str">
        <f>IF(Output[[#This Row],[Contract Measures]]="","",'2 - Monitoring'!N123)</f>
        <v/>
      </c>
      <c r="U121" t="str">
        <f>IF(Output[[#This Row],[Contract Measures]]="","",'2 - Monitoring'!O123)</f>
        <v/>
      </c>
      <c r="V121" t="str">
        <f>IF(Output[[#This Row],[Contract Measures]]="","",'2 - Monitoring'!P123)</f>
        <v/>
      </c>
      <c r="W121" t="str">
        <f>IF(Output[[#This Row],[Contract Measures]]="","",'2 - Monitoring'!Q123)</f>
        <v/>
      </c>
      <c r="X121" t="str">
        <f>IF(Output[[#This Row],[Contract Measures]]="","",'2 - Monitoring'!R123)</f>
        <v/>
      </c>
      <c r="Y121" t="str">
        <f>IF(Output[[#This Row],[Contract Measures]]="","",'2 - Monitoring'!S123)</f>
        <v/>
      </c>
      <c r="Z121" t="str">
        <f>IF(Output[[#This Row],[Contract Measures]]="","",'2 - Monitoring'!T123)</f>
        <v/>
      </c>
      <c r="AA121" t="str">
        <f>IF(Output[[#This Row],[Contract Measures]]="","",'2 - Monitoring'!U123)</f>
        <v/>
      </c>
      <c r="AB121" t="str">
        <f>IF(Output[[#This Row],[Contract Measures]]="","",'2 - Monitoring'!V123)</f>
        <v/>
      </c>
      <c r="AC121" t="str">
        <f>IF(Output[[#This Row],[Contract Measures]]="","",'2 - Monitoring'!W123)</f>
        <v/>
      </c>
      <c r="AD121" t="str">
        <f>IF(Output[[#This Row],[Contract Measures]]="","",'2 - Monitoring'!X123)</f>
        <v/>
      </c>
      <c r="AE121" t="str">
        <f>IF(Output[[#This Row],[Contract Measures]]="","",'2 - Monitoring'!Y123)</f>
        <v/>
      </c>
      <c r="AF121" t="str">
        <f>IF(Output[[#This Row],[Contract Measures]]="","",'2 - Monitoring'!Z123)</f>
        <v/>
      </c>
      <c r="AG121" t="str">
        <f>IF(Output[[#This Row],[Contract Measures]]="","",'2 - Monitoring'!AA123)</f>
        <v/>
      </c>
      <c r="AH121" t="str">
        <f>IF(Output[[#This Row],[Contract Measures]]="","",'2 - Monitoring'!AB123)</f>
        <v/>
      </c>
      <c r="AI121" t="str">
        <f>IF(Output[[#This Row],[Contract Measures]]="","",'2 - Monitoring'!AC123)</f>
        <v/>
      </c>
      <c r="AJ121" t="str">
        <f>IF(Output[[#This Row],[Contract Measures]]="","",'2 - Monitoring'!AD123)</f>
        <v/>
      </c>
      <c r="AK121" t="str">
        <f>IF(Output[[#This Row],[Contract Measures]]="","",'2 - Monitoring'!AE123)</f>
        <v/>
      </c>
      <c r="AL121" t="str">
        <f>IF(Output[[#This Row],[Contract Measures]]="","",'2 - Monitoring'!AF123)</f>
        <v/>
      </c>
      <c r="AM121" t="str">
        <f>IF(Output[[#This Row],[Contract Measures]]="","",'2 - Monitoring'!AG123)</f>
        <v/>
      </c>
      <c r="AN121" t="str">
        <f>IF(Output[[#This Row],[Contract Measures]]="","",'2 - Monitoring'!AH123)</f>
        <v/>
      </c>
      <c r="AO121" t="str">
        <f>IF(Output[[#This Row],[Contract Measures]]="","",'2 - Monitoring'!AI123)</f>
        <v/>
      </c>
      <c r="AP121" t="str">
        <f>IF(Output[[#This Row],[Contract Measures]]="","",'2 - Monitoring'!AJ123)</f>
        <v/>
      </c>
      <c r="AQ121" t="str">
        <f>IF(Output[[#This Row],[Contract Measures]]="","",'2 - Monitoring'!AK123)</f>
        <v/>
      </c>
      <c r="AR121" t="str">
        <f>IF(Output[[#This Row],[Contract Measures]]="","",'2 - Monitoring'!AL123)</f>
        <v/>
      </c>
      <c r="AS121" t="str">
        <f>IF(Output[[#This Row],[Contract Measures]]="","",'2 - Monitoring'!AM123)</f>
        <v/>
      </c>
    </row>
    <row r="122" spans="2:45">
      <c r="B122" t="str">
        <f>IF(Output[[#This Row],[Contract Measures]]="","",contract_name)</f>
        <v/>
      </c>
      <c r="C122" t="str">
        <f>IF(Output[[#This Row],[Contract Measures]]="","",contract_ref)</f>
        <v/>
      </c>
      <c r="D122" t="str">
        <f>IF(Output[[#This Row],[Contract Measures]]="","",contract_supplier)</f>
        <v/>
      </c>
      <c r="E122" t="str">
        <f>IF(Output[[#This Row],[Contract Measures]]="","",contract_value)</f>
        <v/>
      </c>
      <c r="F122" t="str">
        <f>IF(Output[[#This Row],[Contract Measures]]="","",reporting_frequency)</f>
        <v/>
      </c>
      <c r="G122" s="8" t="str">
        <f>IF(Output[[#This Row],[Contract Measures]]="","",reporting_start)</f>
        <v/>
      </c>
      <c r="H122" t="str">
        <f>IF(Output[[#This Row],[Contract Measures]]="","",reporting_type)</f>
        <v/>
      </c>
      <c r="I122" t="str">
        <f>IF('2 - Monitoring'!B124=0,"",'2 - Monitoring'!B124)</f>
        <v/>
      </c>
      <c r="J122" t="str">
        <f>'2 - Monitoring'!D124</f>
        <v/>
      </c>
      <c r="K122" t="str">
        <f>'2 - Monitoring'!E124</f>
        <v/>
      </c>
      <c r="L122" t="str">
        <f>'2 - Monitoring'!F124</f>
        <v/>
      </c>
      <c r="M122" s="19" t="str">
        <f>'2 - Monitoring'!G124</f>
        <v/>
      </c>
      <c r="N122" t="str">
        <f>IF(Output[[#This Row],[Contract Measures]]="","",'2 - Monitoring'!H124)</f>
        <v/>
      </c>
      <c r="O122" t="str">
        <f>IF(Output[[#This Row],[Contract Measures]]="","",'2 - Monitoring'!I124)</f>
        <v/>
      </c>
      <c r="P122" t="str">
        <f>IF(Output[[#This Row],[Contract Measures]]="","",'2 - Monitoring'!J124)</f>
        <v/>
      </c>
      <c r="Q122" t="str">
        <f>IF(Output[[#This Row],[Contract Measures]]="","",'2 - Monitoring'!K124)</f>
        <v/>
      </c>
      <c r="R122" t="str">
        <f>IF(Output[[#This Row],[Contract Measures]]="","",'2 - Monitoring'!L124)</f>
        <v/>
      </c>
      <c r="S122" t="str">
        <f>IF(Output[[#This Row],[Contract Measures]]="","",'2 - Monitoring'!M124)</f>
        <v/>
      </c>
      <c r="T122" t="str">
        <f>IF(Output[[#This Row],[Contract Measures]]="","",'2 - Monitoring'!N124)</f>
        <v/>
      </c>
      <c r="U122" t="str">
        <f>IF(Output[[#This Row],[Contract Measures]]="","",'2 - Monitoring'!O124)</f>
        <v/>
      </c>
      <c r="V122" t="str">
        <f>IF(Output[[#This Row],[Contract Measures]]="","",'2 - Monitoring'!P124)</f>
        <v/>
      </c>
      <c r="W122" t="str">
        <f>IF(Output[[#This Row],[Contract Measures]]="","",'2 - Monitoring'!Q124)</f>
        <v/>
      </c>
      <c r="X122" t="str">
        <f>IF(Output[[#This Row],[Contract Measures]]="","",'2 - Monitoring'!R124)</f>
        <v/>
      </c>
      <c r="Y122" t="str">
        <f>IF(Output[[#This Row],[Contract Measures]]="","",'2 - Monitoring'!S124)</f>
        <v/>
      </c>
      <c r="Z122" t="str">
        <f>IF(Output[[#This Row],[Contract Measures]]="","",'2 - Monitoring'!T124)</f>
        <v/>
      </c>
      <c r="AA122" t="str">
        <f>IF(Output[[#This Row],[Contract Measures]]="","",'2 - Monitoring'!U124)</f>
        <v/>
      </c>
      <c r="AB122" t="str">
        <f>IF(Output[[#This Row],[Contract Measures]]="","",'2 - Monitoring'!V124)</f>
        <v/>
      </c>
      <c r="AC122" t="str">
        <f>IF(Output[[#This Row],[Contract Measures]]="","",'2 - Monitoring'!W124)</f>
        <v/>
      </c>
      <c r="AD122" t="str">
        <f>IF(Output[[#This Row],[Contract Measures]]="","",'2 - Monitoring'!X124)</f>
        <v/>
      </c>
      <c r="AE122" t="str">
        <f>IF(Output[[#This Row],[Contract Measures]]="","",'2 - Monitoring'!Y124)</f>
        <v/>
      </c>
      <c r="AF122" t="str">
        <f>IF(Output[[#This Row],[Contract Measures]]="","",'2 - Monitoring'!Z124)</f>
        <v/>
      </c>
      <c r="AG122" t="str">
        <f>IF(Output[[#This Row],[Contract Measures]]="","",'2 - Monitoring'!AA124)</f>
        <v/>
      </c>
      <c r="AH122" t="str">
        <f>IF(Output[[#This Row],[Contract Measures]]="","",'2 - Monitoring'!AB124)</f>
        <v/>
      </c>
      <c r="AI122" t="str">
        <f>IF(Output[[#This Row],[Contract Measures]]="","",'2 - Monitoring'!AC124)</f>
        <v/>
      </c>
      <c r="AJ122" t="str">
        <f>IF(Output[[#This Row],[Contract Measures]]="","",'2 - Monitoring'!AD124)</f>
        <v/>
      </c>
      <c r="AK122" t="str">
        <f>IF(Output[[#This Row],[Contract Measures]]="","",'2 - Monitoring'!AE124)</f>
        <v/>
      </c>
      <c r="AL122" t="str">
        <f>IF(Output[[#This Row],[Contract Measures]]="","",'2 - Monitoring'!AF124)</f>
        <v/>
      </c>
      <c r="AM122" t="str">
        <f>IF(Output[[#This Row],[Contract Measures]]="","",'2 - Monitoring'!AG124)</f>
        <v/>
      </c>
      <c r="AN122" t="str">
        <f>IF(Output[[#This Row],[Contract Measures]]="","",'2 - Monitoring'!AH124)</f>
        <v/>
      </c>
      <c r="AO122" t="str">
        <f>IF(Output[[#This Row],[Contract Measures]]="","",'2 - Monitoring'!AI124)</f>
        <v/>
      </c>
      <c r="AP122" t="str">
        <f>IF(Output[[#This Row],[Contract Measures]]="","",'2 - Monitoring'!AJ124)</f>
        <v/>
      </c>
      <c r="AQ122" t="str">
        <f>IF(Output[[#This Row],[Contract Measures]]="","",'2 - Monitoring'!AK124)</f>
        <v/>
      </c>
      <c r="AR122" t="str">
        <f>IF(Output[[#This Row],[Contract Measures]]="","",'2 - Monitoring'!AL124)</f>
        <v/>
      </c>
      <c r="AS122" t="str">
        <f>IF(Output[[#This Row],[Contract Measures]]="","",'2 - Monitoring'!AM124)</f>
        <v/>
      </c>
    </row>
    <row r="123" spans="2:45">
      <c r="B123" t="str">
        <f>IF(Output[[#This Row],[Contract Measures]]="","",contract_name)</f>
        <v/>
      </c>
      <c r="C123" t="str">
        <f>IF(Output[[#This Row],[Contract Measures]]="","",contract_ref)</f>
        <v/>
      </c>
      <c r="D123" t="str">
        <f>IF(Output[[#This Row],[Contract Measures]]="","",contract_supplier)</f>
        <v/>
      </c>
      <c r="E123" t="str">
        <f>IF(Output[[#This Row],[Contract Measures]]="","",contract_value)</f>
        <v/>
      </c>
      <c r="F123" t="str">
        <f>IF(Output[[#This Row],[Contract Measures]]="","",reporting_frequency)</f>
        <v/>
      </c>
      <c r="G123" s="8" t="str">
        <f>IF(Output[[#This Row],[Contract Measures]]="","",reporting_start)</f>
        <v/>
      </c>
      <c r="H123" t="str">
        <f>IF(Output[[#This Row],[Contract Measures]]="","",reporting_type)</f>
        <v/>
      </c>
      <c r="I123" t="str">
        <f>IF('2 - Monitoring'!B125=0,"",'2 - Monitoring'!B125)</f>
        <v/>
      </c>
      <c r="J123" t="str">
        <f>'2 - Monitoring'!D125</f>
        <v/>
      </c>
      <c r="K123" t="str">
        <f>'2 - Monitoring'!E125</f>
        <v/>
      </c>
      <c r="L123" t="str">
        <f>'2 - Monitoring'!F125</f>
        <v/>
      </c>
      <c r="M123" s="19" t="str">
        <f>'2 - Monitoring'!G125</f>
        <v/>
      </c>
      <c r="N123" t="str">
        <f>IF(Output[[#This Row],[Contract Measures]]="","",'2 - Monitoring'!H125)</f>
        <v/>
      </c>
      <c r="O123" t="str">
        <f>IF(Output[[#This Row],[Contract Measures]]="","",'2 - Monitoring'!I125)</f>
        <v/>
      </c>
      <c r="P123" t="str">
        <f>IF(Output[[#This Row],[Contract Measures]]="","",'2 - Monitoring'!J125)</f>
        <v/>
      </c>
      <c r="Q123" t="str">
        <f>IF(Output[[#This Row],[Contract Measures]]="","",'2 - Monitoring'!K125)</f>
        <v/>
      </c>
      <c r="R123" t="str">
        <f>IF(Output[[#This Row],[Contract Measures]]="","",'2 - Monitoring'!L125)</f>
        <v/>
      </c>
      <c r="S123" t="str">
        <f>IF(Output[[#This Row],[Contract Measures]]="","",'2 - Monitoring'!M125)</f>
        <v/>
      </c>
      <c r="T123" t="str">
        <f>IF(Output[[#This Row],[Contract Measures]]="","",'2 - Monitoring'!N125)</f>
        <v/>
      </c>
      <c r="U123" t="str">
        <f>IF(Output[[#This Row],[Contract Measures]]="","",'2 - Monitoring'!O125)</f>
        <v/>
      </c>
      <c r="V123" t="str">
        <f>IF(Output[[#This Row],[Contract Measures]]="","",'2 - Monitoring'!P125)</f>
        <v/>
      </c>
      <c r="W123" t="str">
        <f>IF(Output[[#This Row],[Contract Measures]]="","",'2 - Monitoring'!Q125)</f>
        <v/>
      </c>
      <c r="X123" t="str">
        <f>IF(Output[[#This Row],[Contract Measures]]="","",'2 - Monitoring'!R125)</f>
        <v/>
      </c>
      <c r="Y123" t="str">
        <f>IF(Output[[#This Row],[Contract Measures]]="","",'2 - Monitoring'!S125)</f>
        <v/>
      </c>
      <c r="Z123" t="str">
        <f>IF(Output[[#This Row],[Contract Measures]]="","",'2 - Monitoring'!T125)</f>
        <v/>
      </c>
      <c r="AA123" t="str">
        <f>IF(Output[[#This Row],[Contract Measures]]="","",'2 - Monitoring'!U125)</f>
        <v/>
      </c>
      <c r="AB123" t="str">
        <f>IF(Output[[#This Row],[Contract Measures]]="","",'2 - Monitoring'!V125)</f>
        <v/>
      </c>
      <c r="AC123" t="str">
        <f>IF(Output[[#This Row],[Contract Measures]]="","",'2 - Monitoring'!W125)</f>
        <v/>
      </c>
      <c r="AD123" t="str">
        <f>IF(Output[[#This Row],[Contract Measures]]="","",'2 - Monitoring'!X125)</f>
        <v/>
      </c>
      <c r="AE123" t="str">
        <f>IF(Output[[#This Row],[Contract Measures]]="","",'2 - Monitoring'!Y125)</f>
        <v/>
      </c>
      <c r="AF123" t="str">
        <f>IF(Output[[#This Row],[Contract Measures]]="","",'2 - Monitoring'!Z125)</f>
        <v/>
      </c>
      <c r="AG123" t="str">
        <f>IF(Output[[#This Row],[Contract Measures]]="","",'2 - Monitoring'!AA125)</f>
        <v/>
      </c>
      <c r="AH123" t="str">
        <f>IF(Output[[#This Row],[Contract Measures]]="","",'2 - Monitoring'!AB125)</f>
        <v/>
      </c>
      <c r="AI123" t="str">
        <f>IF(Output[[#This Row],[Contract Measures]]="","",'2 - Monitoring'!AC125)</f>
        <v/>
      </c>
      <c r="AJ123" t="str">
        <f>IF(Output[[#This Row],[Contract Measures]]="","",'2 - Monitoring'!AD125)</f>
        <v/>
      </c>
      <c r="AK123" t="str">
        <f>IF(Output[[#This Row],[Contract Measures]]="","",'2 - Monitoring'!AE125)</f>
        <v/>
      </c>
      <c r="AL123" t="str">
        <f>IF(Output[[#This Row],[Contract Measures]]="","",'2 - Monitoring'!AF125)</f>
        <v/>
      </c>
      <c r="AM123" t="str">
        <f>IF(Output[[#This Row],[Contract Measures]]="","",'2 - Monitoring'!AG125)</f>
        <v/>
      </c>
      <c r="AN123" t="str">
        <f>IF(Output[[#This Row],[Contract Measures]]="","",'2 - Monitoring'!AH125)</f>
        <v/>
      </c>
      <c r="AO123" t="str">
        <f>IF(Output[[#This Row],[Contract Measures]]="","",'2 - Monitoring'!AI125)</f>
        <v/>
      </c>
      <c r="AP123" t="str">
        <f>IF(Output[[#This Row],[Contract Measures]]="","",'2 - Monitoring'!AJ125)</f>
        <v/>
      </c>
      <c r="AQ123" t="str">
        <f>IF(Output[[#This Row],[Contract Measures]]="","",'2 - Monitoring'!AK125)</f>
        <v/>
      </c>
      <c r="AR123" t="str">
        <f>IF(Output[[#This Row],[Contract Measures]]="","",'2 - Monitoring'!AL125)</f>
        <v/>
      </c>
      <c r="AS123" t="str">
        <f>IF(Output[[#This Row],[Contract Measures]]="","",'2 - Monitoring'!AM125)</f>
        <v/>
      </c>
    </row>
    <row r="124" spans="2:45">
      <c r="B124" t="str">
        <f>IF(Output[[#This Row],[Contract Measures]]="","",contract_name)</f>
        <v/>
      </c>
      <c r="C124" t="str">
        <f>IF(Output[[#This Row],[Contract Measures]]="","",contract_ref)</f>
        <v/>
      </c>
      <c r="D124" t="str">
        <f>IF(Output[[#This Row],[Contract Measures]]="","",contract_supplier)</f>
        <v/>
      </c>
      <c r="E124" t="str">
        <f>IF(Output[[#This Row],[Contract Measures]]="","",contract_value)</f>
        <v/>
      </c>
      <c r="F124" t="str">
        <f>IF(Output[[#This Row],[Contract Measures]]="","",reporting_frequency)</f>
        <v/>
      </c>
      <c r="G124" s="8" t="str">
        <f>IF(Output[[#This Row],[Contract Measures]]="","",reporting_start)</f>
        <v/>
      </c>
      <c r="H124" t="str">
        <f>IF(Output[[#This Row],[Contract Measures]]="","",reporting_type)</f>
        <v/>
      </c>
      <c r="I124" t="str">
        <f>IF('2 - Monitoring'!B126=0,"",'2 - Monitoring'!B126)</f>
        <v/>
      </c>
      <c r="J124" t="str">
        <f>'2 - Monitoring'!D126</f>
        <v/>
      </c>
      <c r="K124" t="str">
        <f>'2 - Monitoring'!E126</f>
        <v/>
      </c>
      <c r="L124" t="str">
        <f>'2 - Monitoring'!F126</f>
        <v/>
      </c>
      <c r="M124" s="19" t="str">
        <f>'2 - Monitoring'!G126</f>
        <v/>
      </c>
      <c r="N124" t="str">
        <f>IF(Output[[#This Row],[Contract Measures]]="","",'2 - Monitoring'!H126)</f>
        <v/>
      </c>
      <c r="O124" t="str">
        <f>IF(Output[[#This Row],[Contract Measures]]="","",'2 - Monitoring'!I126)</f>
        <v/>
      </c>
      <c r="P124" t="str">
        <f>IF(Output[[#This Row],[Contract Measures]]="","",'2 - Monitoring'!J126)</f>
        <v/>
      </c>
      <c r="Q124" t="str">
        <f>IF(Output[[#This Row],[Contract Measures]]="","",'2 - Monitoring'!K126)</f>
        <v/>
      </c>
      <c r="R124" t="str">
        <f>IF(Output[[#This Row],[Contract Measures]]="","",'2 - Monitoring'!L126)</f>
        <v/>
      </c>
      <c r="S124" t="str">
        <f>IF(Output[[#This Row],[Contract Measures]]="","",'2 - Monitoring'!M126)</f>
        <v/>
      </c>
      <c r="T124" t="str">
        <f>IF(Output[[#This Row],[Contract Measures]]="","",'2 - Monitoring'!N126)</f>
        <v/>
      </c>
      <c r="U124" t="str">
        <f>IF(Output[[#This Row],[Contract Measures]]="","",'2 - Monitoring'!O126)</f>
        <v/>
      </c>
      <c r="V124" t="str">
        <f>IF(Output[[#This Row],[Contract Measures]]="","",'2 - Monitoring'!P126)</f>
        <v/>
      </c>
      <c r="W124" t="str">
        <f>IF(Output[[#This Row],[Contract Measures]]="","",'2 - Monitoring'!Q126)</f>
        <v/>
      </c>
      <c r="X124" t="str">
        <f>IF(Output[[#This Row],[Contract Measures]]="","",'2 - Monitoring'!R126)</f>
        <v/>
      </c>
      <c r="Y124" t="str">
        <f>IF(Output[[#This Row],[Contract Measures]]="","",'2 - Monitoring'!S126)</f>
        <v/>
      </c>
      <c r="Z124" t="str">
        <f>IF(Output[[#This Row],[Contract Measures]]="","",'2 - Monitoring'!T126)</f>
        <v/>
      </c>
      <c r="AA124" t="str">
        <f>IF(Output[[#This Row],[Contract Measures]]="","",'2 - Monitoring'!U126)</f>
        <v/>
      </c>
      <c r="AB124" t="str">
        <f>IF(Output[[#This Row],[Contract Measures]]="","",'2 - Monitoring'!V126)</f>
        <v/>
      </c>
      <c r="AC124" t="str">
        <f>IF(Output[[#This Row],[Contract Measures]]="","",'2 - Monitoring'!W126)</f>
        <v/>
      </c>
      <c r="AD124" t="str">
        <f>IF(Output[[#This Row],[Contract Measures]]="","",'2 - Monitoring'!X126)</f>
        <v/>
      </c>
      <c r="AE124" t="str">
        <f>IF(Output[[#This Row],[Contract Measures]]="","",'2 - Monitoring'!Y126)</f>
        <v/>
      </c>
      <c r="AF124" t="str">
        <f>IF(Output[[#This Row],[Contract Measures]]="","",'2 - Monitoring'!Z126)</f>
        <v/>
      </c>
      <c r="AG124" t="str">
        <f>IF(Output[[#This Row],[Contract Measures]]="","",'2 - Monitoring'!AA126)</f>
        <v/>
      </c>
      <c r="AH124" t="str">
        <f>IF(Output[[#This Row],[Contract Measures]]="","",'2 - Monitoring'!AB126)</f>
        <v/>
      </c>
      <c r="AI124" t="str">
        <f>IF(Output[[#This Row],[Contract Measures]]="","",'2 - Monitoring'!AC126)</f>
        <v/>
      </c>
      <c r="AJ124" t="str">
        <f>IF(Output[[#This Row],[Contract Measures]]="","",'2 - Monitoring'!AD126)</f>
        <v/>
      </c>
      <c r="AK124" t="str">
        <f>IF(Output[[#This Row],[Contract Measures]]="","",'2 - Monitoring'!AE126)</f>
        <v/>
      </c>
      <c r="AL124" t="str">
        <f>IF(Output[[#This Row],[Contract Measures]]="","",'2 - Monitoring'!AF126)</f>
        <v/>
      </c>
      <c r="AM124" t="str">
        <f>IF(Output[[#This Row],[Contract Measures]]="","",'2 - Monitoring'!AG126)</f>
        <v/>
      </c>
      <c r="AN124" t="str">
        <f>IF(Output[[#This Row],[Contract Measures]]="","",'2 - Monitoring'!AH126)</f>
        <v/>
      </c>
      <c r="AO124" t="str">
        <f>IF(Output[[#This Row],[Contract Measures]]="","",'2 - Monitoring'!AI126)</f>
        <v/>
      </c>
      <c r="AP124" t="str">
        <f>IF(Output[[#This Row],[Contract Measures]]="","",'2 - Monitoring'!AJ126)</f>
        <v/>
      </c>
      <c r="AQ124" t="str">
        <f>IF(Output[[#This Row],[Contract Measures]]="","",'2 - Monitoring'!AK126)</f>
        <v/>
      </c>
      <c r="AR124" t="str">
        <f>IF(Output[[#This Row],[Contract Measures]]="","",'2 - Monitoring'!AL126)</f>
        <v/>
      </c>
      <c r="AS124" t="str">
        <f>IF(Output[[#This Row],[Contract Measures]]="","",'2 - Monitoring'!AM126)</f>
        <v/>
      </c>
    </row>
    <row r="125" spans="2:45">
      <c r="B125" t="str">
        <f>IF(Output[[#This Row],[Contract Measures]]="","",contract_name)</f>
        <v/>
      </c>
      <c r="C125" t="str">
        <f>IF(Output[[#This Row],[Contract Measures]]="","",contract_ref)</f>
        <v/>
      </c>
      <c r="D125" t="str">
        <f>IF(Output[[#This Row],[Contract Measures]]="","",contract_supplier)</f>
        <v/>
      </c>
      <c r="E125" t="str">
        <f>IF(Output[[#This Row],[Contract Measures]]="","",contract_value)</f>
        <v/>
      </c>
      <c r="F125" t="str">
        <f>IF(Output[[#This Row],[Contract Measures]]="","",reporting_frequency)</f>
        <v/>
      </c>
      <c r="G125" s="8" t="str">
        <f>IF(Output[[#This Row],[Contract Measures]]="","",reporting_start)</f>
        <v/>
      </c>
      <c r="H125" t="str">
        <f>IF(Output[[#This Row],[Contract Measures]]="","",reporting_type)</f>
        <v/>
      </c>
      <c r="I125" t="str">
        <f>IF('2 - Monitoring'!B127=0,"",'2 - Monitoring'!B127)</f>
        <v/>
      </c>
      <c r="J125" t="str">
        <f>'2 - Monitoring'!D127</f>
        <v/>
      </c>
      <c r="K125" t="str">
        <f>'2 - Monitoring'!E127</f>
        <v/>
      </c>
      <c r="L125" t="str">
        <f>'2 - Monitoring'!F127</f>
        <v/>
      </c>
      <c r="M125" s="19" t="str">
        <f>'2 - Monitoring'!G127</f>
        <v/>
      </c>
      <c r="N125" t="str">
        <f>IF(Output[[#This Row],[Contract Measures]]="","",'2 - Monitoring'!H127)</f>
        <v/>
      </c>
      <c r="O125" t="str">
        <f>IF(Output[[#This Row],[Contract Measures]]="","",'2 - Monitoring'!I127)</f>
        <v/>
      </c>
      <c r="P125" t="str">
        <f>IF(Output[[#This Row],[Contract Measures]]="","",'2 - Monitoring'!J127)</f>
        <v/>
      </c>
      <c r="Q125" t="str">
        <f>IF(Output[[#This Row],[Contract Measures]]="","",'2 - Monitoring'!K127)</f>
        <v/>
      </c>
      <c r="R125" t="str">
        <f>IF(Output[[#This Row],[Contract Measures]]="","",'2 - Monitoring'!L127)</f>
        <v/>
      </c>
      <c r="S125" t="str">
        <f>IF(Output[[#This Row],[Contract Measures]]="","",'2 - Monitoring'!M127)</f>
        <v/>
      </c>
      <c r="T125" t="str">
        <f>IF(Output[[#This Row],[Contract Measures]]="","",'2 - Monitoring'!N127)</f>
        <v/>
      </c>
      <c r="U125" t="str">
        <f>IF(Output[[#This Row],[Contract Measures]]="","",'2 - Monitoring'!O127)</f>
        <v/>
      </c>
      <c r="V125" t="str">
        <f>IF(Output[[#This Row],[Contract Measures]]="","",'2 - Monitoring'!P127)</f>
        <v/>
      </c>
      <c r="W125" t="str">
        <f>IF(Output[[#This Row],[Contract Measures]]="","",'2 - Monitoring'!Q127)</f>
        <v/>
      </c>
      <c r="X125" t="str">
        <f>IF(Output[[#This Row],[Contract Measures]]="","",'2 - Monitoring'!R127)</f>
        <v/>
      </c>
      <c r="Y125" t="str">
        <f>IF(Output[[#This Row],[Contract Measures]]="","",'2 - Monitoring'!S127)</f>
        <v/>
      </c>
      <c r="Z125" t="str">
        <f>IF(Output[[#This Row],[Contract Measures]]="","",'2 - Monitoring'!T127)</f>
        <v/>
      </c>
      <c r="AA125" t="str">
        <f>IF(Output[[#This Row],[Contract Measures]]="","",'2 - Monitoring'!U127)</f>
        <v/>
      </c>
      <c r="AB125" t="str">
        <f>IF(Output[[#This Row],[Contract Measures]]="","",'2 - Monitoring'!V127)</f>
        <v/>
      </c>
      <c r="AC125" t="str">
        <f>IF(Output[[#This Row],[Contract Measures]]="","",'2 - Monitoring'!W127)</f>
        <v/>
      </c>
      <c r="AD125" t="str">
        <f>IF(Output[[#This Row],[Contract Measures]]="","",'2 - Monitoring'!X127)</f>
        <v/>
      </c>
      <c r="AE125" t="str">
        <f>IF(Output[[#This Row],[Contract Measures]]="","",'2 - Monitoring'!Y127)</f>
        <v/>
      </c>
      <c r="AF125" t="str">
        <f>IF(Output[[#This Row],[Contract Measures]]="","",'2 - Monitoring'!Z127)</f>
        <v/>
      </c>
      <c r="AG125" t="str">
        <f>IF(Output[[#This Row],[Contract Measures]]="","",'2 - Monitoring'!AA127)</f>
        <v/>
      </c>
      <c r="AH125" t="str">
        <f>IF(Output[[#This Row],[Contract Measures]]="","",'2 - Monitoring'!AB127)</f>
        <v/>
      </c>
      <c r="AI125" t="str">
        <f>IF(Output[[#This Row],[Contract Measures]]="","",'2 - Monitoring'!AC127)</f>
        <v/>
      </c>
      <c r="AJ125" t="str">
        <f>IF(Output[[#This Row],[Contract Measures]]="","",'2 - Monitoring'!AD127)</f>
        <v/>
      </c>
      <c r="AK125" t="str">
        <f>IF(Output[[#This Row],[Contract Measures]]="","",'2 - Monitoring'!AE127)</f>
        <v/>
      </c>
      <c r="AL125" t="str">
        <f>IF(Output[[#This Row],[Contract Measures]]="","",'2 - Monitoring'!AF127)</f>
        <v/>
      </c>
      <c r="AM125" t="str">
        <f>IF(Output[[#This Row],[Contract Measures]]="","",'2 - Monitoring'!AG127)</f>
        <v/>
      </c>
      <c r="AN125" t="str">
        <f>IF(Output[[#This Row],[Contract Measures]]="","",'2 - Monitoring'!AH127)</f>
        <v/>
      </c>
      <c r="AO125" t="str">
        <f>IF(Output[[#This Row],[Contract Measures]]="","",'2 - Monitoring'!AI127)</f>
        <v/>
      </c>
      <c r="AP125" t="str">
        <f>IF(Output[[#This Row],[Contract Measures]]="","",'2 - Monitoring'!AJ127)</f>
        <v/>
      </c>
      <c r="AQ125" t="str">
        <f>IF(Output[[#This Row],[Contract Measures]]="","",'2 - Monitoring'!AK127)</f>
        <v/>
      </c>
      <c r="AR125" t="str">
        <f>IF(Output[[#This Row],[Contract Measures]]="","",'2 - Monitoring'!AL127)</f>
        <v/>
      </c>
      <c r="AS125" t="str">
        <f>IF(Output[[#This Row],[Contract Measures]]="","",'2 - Monitoring'!AM127)</f>
        <v/>
      </c>
    </row>
    <row r="126" spans="2:45">
      <c r="B126" t="str">
        <f>IF(Output[[#This Row],[Contract Measures]]="","",contract_name)</f>
        <v/>
      </c>
      <c r="C126" t="str">
        <f>IF(Output[[#This Row],[Contract Measures]]="","",contract_ref)</f>
        <v/>
      </c>
      <c r="D126" t="str">
        <f>IF(Output[[#This Row],[Contract Measures]]="","",contract_supplier)</f>
        <v/>
      </c>
      <c r="E126" t="str">
        <f>IF(Output[[#This Row],[Contract Measures]]="","",contract_value)</f>
        <v/>
      </c>
      <c r="F126" t="str">
        <f>IF(Output[[#This Row],[Contract Measures]]="","",reporting_frequency)</f>
        <v/>
      </c>
      <c r="G126" s="8" t="str">
        <f>IF(Output[[#This Row],[Contract Measures]]="","",reporting_start)</f>
        <v/>
      </c>
      <c r="H126" t="str">
        <f>IF(Output[[#This Row],[Contract Measures]]="","",reporting_type)</f>
        <v/>
      </c>
      <c r="I126" t="str">
        <f>IF('2 - Monitoring'!B128=0,"",'2 - Monitoring'!B128)</f>
        <v/>
      </c>
      <c r="J126" t="str">
        <f>'2 - Monitoring'!D128</f>
        <v/>
      </c>
      <c r="K126" t="str">
        <f>'2 - Monitoring'!E128</f>
        <v/>
      </c>
      <c r="L126" t="str">
        <f>'2 - Monitoring'!F128</f>
        <v/>
      </c>
      <c r="M126" s="19" t="str">
        <f>'2 - Monitoring'!G128</f>
        <v/>
      </c>
      <c r="N126" t="str">
        <f>IF(Output[[#This Row],[Contract Measures]]="","",'2 - Monitoring'!H128)</f>
        <v/>
      </c>
      <c r="O126" t="str">
        <f>IF(Output[[#This Row],[Contract Measures]]="","",'2 - Monitoring'!I128)</f>
        <v/>
      </c>
      <c r="P126" t="str">
        <f>IF(Output[[#This Row],[Contract Measures]]="","",'2 - Monitoring'!J128)</f>
        <v/>
      </c>
      <c r="Q126" t="str">
        <f>IF(Output[[#This Row],[Contract Measures]]="","",'2 - Monitoring'!K128)</f>
        <v/>
      </c>
      <c r="R126" t="str">
        <f>IF(Output[[#This Row],[Contract Measures]]="","",'2 - Monitoring'!L128)</f>
        <v/>
      </c>
      <c r="S126" t="str">
        <f>IF(Output[[#This Row],[Contract Measures]]="","",'2 - Monitoring'!M128)</f>
        <v/>
      </c>
      <c r="T126" t="str">
        <f>IF(Output[[#This Row],[Contract Measures]]="","",'2 - Monitoring'!N128)</f>
        <v/>
      </c>
      <c r="U126" t="str">
        <f>IF(Output[[#This Row],[Contract Measures]]="","",'2 - Monitoring'!O128)</f>
        <v/>
      </c>
      <c r="V126" t="str">
        <f>IF(Output[[#This Row],[Contract Measures]]="","",'2 - Monitoring'!P128)</f>
        <v/>
      </c>
      <c r="W126" t="str">
        <f>IF(Output[[#This Row],[Contract Measures]]="","",'2 - Monitoring'!Q128)</f>
        <v/>
      </c>
      <c r="X126" t="str">
        <f>IF(Output[[#This Row],[Contract Measures]]="","",'2 - Monitoring'!R128)</f>
        <v/>
      </c>
      <c r="Y126" t="str">
        <f>IF(Output[[#This Row],[Contract Measures]]="","",'2 - Monitoring'!S128)</f>
        <v/>
      </c>
      <c r="Z126" t="str">
        <f>IF(Output[[#This Row],[Contract Measures]]="","",'2 - Monitoring'!T128)</f>
        <v/>
      </c>
      <c r="AA126" t="str">
        <f>IF(Output[[#This Row],[Contract Measures]]="","",'2 - Monitoring'!U128)</f>
        <v/>
      </c>
      <c r="AB126" t="str">
        <f>IF(Output[[#This Row],[Contract Measures]]="","",'2 - Monitoring'!V128)</f>
        <v/>
      </c>
      <c r="AC126" t="str">
        <f>IF(Output[[#This Row],[Contract Measures]]="","",'2 - Monitoring'!W128)</f>
        <v/>
      </c>
      <c r="AD126" t="str">
        <f>IF(Output[[#This Row],[Contract Measures]]="","",'2 - Monitoring'!X128)</f>
        <v/>
      </c>
      <c r="AE126" t="str">
        <f>IF(Output[[#This Row],[Contract Measures]]="","",'2 - Monitoring'!Y128)</f>
        <v/>
      </c>
      <c r="AF126" t="str">
        <f>IF(Output[[#This Row],[Contract Measures]]="","",'2 - Monitoring'!Z128)</f>
        <v/>
      </c>
      <c r="AG126" t="str">
        <f>IF(Output[[#This Row],[Contract Measures]]="","",'2 - Monitoring'!AA128)</f>
        <v/>
      </c>
      <c r="AH126" t="str">
        <f>IF(Output[[#This Row],[Contract Measures]]="","",'2 - Monitoring'!AB128)</f>
        <v/>
      </c>
      <c r="AI126" t="str">
        <f>IF(Output[[#This Row],[Contract Measures]]="","",'2 - Monitoring'!AC128)</f>
        <v/>
      </c>
      <c r="AJ126" t="str">
        <f>IF(Output[[#This Row],[Contract Measures]]="","",'2 - Monitoring'!AD128)</f>
        <v/>
      </c>
      <c r="AK126" t="str">
        <f>IF(Output[[#This Row],[Contract Measures]]="","",'2 - Monitoring'!AE128)</f>
        <v/>
      </c>
      <c r="AL126" t="str">
        <f>IF(Output[[#This Row],[Contract Measures]]="","",'2 - Monitoring'!AF128)</f>
        <v/>
      </c>
      <c r="AM126" t="str">
        <f>IF(Output[[#This Row],[Contract Measures]]="","",'2 - Monitoring'!AG128)</f>
        <v/>
      </c>
      <c r="AN126" t="str">
        <f>IF(Output[[#This Row],[Contract Measures]]="","",'2 - Monitoring'!AH128)</f>
        <v/>
      </c>
      <c r="AO126" t="str">
        <f>IF(Output[[#This Row],[Contract Measures]]="","",'2 - Monitoring'!AI128)</f>
        <v/>
      </c>
      <c r="AP126" t="str">
        <f>IF(Output[[#This Row],[Contract Measures]]="","",'2 - Monitoring'!AJ128)</f>
        <v/>
      </c>
      <c r="AQ126" t="str">
        <f>IF(Output[[#This Row],[Contract Measures]]="","",'2 - Monitoring'!AK128)</f>
        <v/>
      </c>
      <c r="AR126" t="str">
        <f>IF(Output[[#This Row],[Contract Measures]]="","",'2 - Monitoring'!AL128)</f>
        <v/>
      </c>
      <c r="AS126" t="str">
        <f>IF(Output[[#This Row],[Contract Measures]]="","",'2 - Monitoring'!AM128)</f>
        <v/>
      </c>
    </row>
    <row r="127" spans="2:45">
      <c r="B127" t="str">
        <f>IF(Output[[#This Row],[Contract Measures]]="","",contract_name)</f>
        <v/>
      </c>
      <c r="C127" t="str">
        <f>IF(Output[[#This Row],[Contract Measures]]="","",contract_ref)</f>
        <v/>
      </c>
      <c r="D127" t="str">
        <f>IF(Output[[#This Row],[Contract Measures]]="","",contract_supplier)</f>
        <v/>
      </c>
      <c r="E127" t="str">
        <f>IF(Output[[#This Row],[Contract Measures]]="","",contract_value)</f>
        <v/>
      </c>
      <c r="F127" t="str">
        <f>IF(Output[[#This Row],[Contract Measures]]="","",reporting_frequency)</f>
        <v/>
      </c>
      <c r="G127" s="8" t="str">
        <f>IF(Output[[#This Row],[Contract Measures]]="","",reporting_start)</f>
        <v/>
      </c>
      <c r="H127" t="str">
        <f>IF(Output[[#This Row],[Contract Measures]]="","",reporting_type)</f>
        <v/>
      </c>
      <c r="I127" t="str">
        <f>IF('2 - Monitoring'!B129=0,"",'2 - Monitoring'!B129)</f>
        <v/>
      </c>
      <c r="J127" t="str">
        <f>'2 - Monitoring'!D129</f>
        <v/>
      </c>
      <c r="K127" t="str">
        <f>'2 - Monitoring'!E129</f>
        <v/>
      </c>
      <c r="L127" t="str">
        <f>'2 - Monitoring'!F129</f>
        <v/>
      </c>
      <c r="M127" s="19" t="str">
        <f>'2 - Monitoring'!G129</f>
        <v/>
      </c>
      <c r="N127" t="str">
        <f>IF(Output[[#This Row],[Contract Measures]]="","",'2 - Monitoring'!H129)</f>
        <v/>
      </c>
      <c r="O127" t="str">
        <f>IF(Output[[#This Row],[Contract Measures]]="","",'2 - Monitoring'!I129)</f>
        <v/>
      </c>
      <c r="P127" t="str">
        <f>IF(Output[[#This Row],[Contract Measures]]="","",'2 - Monitoring'!J129)</f>
        <v/>
      </c>
      <c r="Q127" t="str">
        <f>IF(Output[[#This Row],[Contract Measures]]="","",'2 - Monitoring'!K129)</f>
        <v/>
      </c>
      <c r="R127" t="str">
        <f>IF(Output[[#This Row],[Contract Measures]]="","",'2 - Monitoring'!L129)</f>
        <v/>
      </c>
      <c r="S127" t="str">
        <f>IF(Output[[#This Row],[Contract Measures]]="","",'2 - Monitoring'!M129)</f>
        <v/>
      </c>
      <c r="T127" t="str">
        <f>IF(Output[[#This Row],[Contract Measures]]="","",'2 - Monitoring'!N129)</f>
        <v/>
      </c>
      <c r="U127" t="str">
        <f>IF(Output[[#This Row],[Contract Measures]]="","",'2 - Monitoring'!O129)</f>
        <v/>
      </c>
      <c r="V127" t="str">
        <f>IF(Output[[#This Row],[Contract Measures]]="","",'2 - Monitoring'!P129)</f>
        <v/>
      </c>
      <c r="W127" t="str">
        <f>IF(Output[[#This Row],[Contract Measures]]="","",'2 - Monitoring'!Q129)</f>
        <v/>
      </c>
      <c r="X127" t="str">
        <f>IF(Output[[#This Row],[Contract Measures]]="","",'2 - Monitoring'!R129)</f>
        <v/>
      </c>
      <c r="Y127" t="str">
        <f>IF(Output[[#This Row],[Contract Measures]]="","",'2 - Monitoring'!S129)</f>
        <v/>
      </c>
      <c r="Z127" t="str">
        <f>IF(Output[[#This Row],[Contract Measures]]="","",'2 - Monitoring'!T129)</f>
        <v/>
      </c>
      <c r="AA127" t="str">
        <f>IF(Output[[#This Row],[Contract Measures]]="","",'2 - Monitoring'!U129)</f>
        <v/>
      </c>
      <c r="AB127" t="str">
        <f>IF(Output[[#This Row],[Contract Measures]]="","",'2 - Monitoring'!V129)</f>
        <v/>
      </c>
      <c r="AC127" t="str">
        <f>IF(Output[[#This Row],[Contract Measures]]="","",'2 - Monitoring'!W129)</f>
        <v/>
      </c>
      <c r="AD127" t="str">
        <f>IF(Output[[#This Row],[Contract Measures]]="","",'2 - Monitoring'!X129)</f>
        <v/>
      </c>
      <c r="AE127" t="str">
        <f>IF(Output[[#This Row],[Contract Measures]]="","",'2 - Monitoring'!Y129)</f>
        <v/>
      </c>
      <c r="AF127" t="str">
        <f>IF(Output[[#This Row],[Contract Measures]]="","",'2 - Monitoring'!Z129)</f>
        <v/>
      </c>
      <c r="AG127" t="str">
        <f>IF(Output[[#This Row],[Contract Measures]]="","",'2 - Monitoring'!AA129)</f>
        <v/>
      </c>
      <c r="AH127" t="str">
        <f>IF(Output[[#This Row],[Contract Measures]]="","",'2 - Monitoring'!AB129)</f>
        <v/>
      </c>
      <c r="AI127" t="str">
        <f>IF(Output[[#This Row],[Contract Measures]]="","",'2 - Monitoring'!AC129)</f>
        <v/>
      </c>
      <c r="AJ127" t="str">
        <f>IF(Output[[#This Row],[Contract Measures]]="","",'2 - Monitoring'!AD129)</f>
        <v/>
      </c>
      <c r="AK127" t="str">
        <f>IF(Output[[#This Row],[Contract Measures]]="","",'2 - Monitoring'!AE129)</f>
        <v/>
      </c>
      <c r="AL127" t="str">
        <f>IF(Output[[#This Row],[Contract Measures]]="","",'2 - Monitoring'!AF129)</f>
        <v/>
      </c>
      <c r="AM127" t="str">
        <f>IF(Output[[#This Row],[Contract Measures]]="","",'2 - Monitoring'!AG129)</f>
        <v/>
      </c>
      <c r="AN127" t="str">
        <f>IF(Output[[#This Row],[Contract Measures]]="","",'2 - Monitoring'!AH129)</f>
        <v/>
      </c>
      <c r="AO127" t="str">
        <f>IF(Output[[#This Row],[Contract Measures]]="","",'2 - Monitoring'!AI129)</f>
        <v/>
      </c>
      <c r="AP127" t="str">
        <f>IF(Output[[#This Row],[Contract Measures]]="","",'2 - Monitoring'!AJ129)</f>
        <v/>
      </c>
      <c r="AQ127" t="str">
        <f>IF(Output[[#This Row],[Contract Measures]]="","",'2 - Monitoring'!AK129)</f>
        <v/>
      </c>
      <c r="AR127" t="str">
        <f>IF(Output[[#This Row],[Contract Measures]]="","",'2 - Monitoring'!AL129)</f>
        <v/>
      </c>
      <c r="AS127" t="str">
        <f>IF(Output[[#This Row],[Contract Measures]]="","",'2 - Monitoring'!AM129)</f>
        <v/>
      </c>
    </row>
    <row r="128" spans="2:45">
      <c r="B128" t="str">
        <f>IF(Output[[#This Row],[Contract Measures]]="","",contract_name)</f>
        <v/>
      </c>
      <c r="C128" t="str">
        <f>IF(Output[[#This Row],[Contract Measures]]="","",contract_ref)</f>
        <v/>
      </c>
      <c r="D128" t="str">
        <f>IF(Output[[#This Row],[Contract Measures]]="","",contract_supplier)</f>
        <v/>
      </c>
      <c r="E128" t="str">
        <f>IF(Output[[#This Row],[Contract Measures]]="","",contract_value)</f>
        <v/>
      </c>
      <c r="F128" t="str">
        <f>IF(Output[[#This Row],[Contract Measures]]="","",reporting_frequency)</f>
        <v/>
      </c>
      <c r="G128" s="8" t="str">
        <f>IF(Output[[#This Row],[Contract Measures]]="","",reporting_start)</f>
        <v/>
      </c>
      <c r="H128" t="str">
        <f>IF(Output[[#This Row],[Contract Measures]]="","",reporting_type)</f>
        <v/>
      </c>
      <c r="I128" t="str">
        <f>IF('2 - Monitoring'!B130=0,"",'2 - Monitoring'!B130)</f>
        <v/>
      </c>
      <c r="J128" t="str">
        <f>'2 - Monitoring'!D130</f>
        <v/>
      </c>
      <c r="K128" t="str">
        <f>'2 - Monitoring'!E130</f>
        <v/>
      </c>
      <c r="L128" t="str">
        <f>'2 - Monitoring'!F130</f>
        <v/>
      </c>
      <c r="M128" s="19" t="str">
        <f>'2 - Monitoring'!G130</f>
        <v/>
      </c>
      <c r="N128" t="str">
        <f>IF(Output[[#This Row],[Contract Measures]]="","",'2 - Monitoring'!H130)</f>
        <v/>
      </c>
      <c r="O128" t="str">
        <f>IF(Output[[#This Row],[Contract Measures]]="","",'2 - Monitoring'!I130)</f>
        <v/>
      </c>
      <c r="P128" t="str">
        <f>IF(Output[[#This Row],[Contract Measures]]="","",'2 - Monitoring'!J130)</f>
        <v/>
      </c>
      <c r="Q128" t="str">
        <f>IF(Output[[#This Row],[Contract Measures]]="","",'2 - Monitoring'!K130)</f>
        <v/>
      </c>
      <c r="R128" t="str">
        <f>IF(Output[[#This Row],[Contract Measures]]="","",'2 - Monitoring'!L130)</f>
        <v/>
      </c>
      <c r="S128" t="str">
        <f>IF(Output[[#This Row],[Contract Measures]]="","",'2 - Monitoring'!M130)</f>
        <v/>
      </c>
      <c r="T128" t="str">
        <f>IF(Output[[#This Row],[Contract Measures]]="","",'2 - Monitoring'!N130)</f>
        <v/>
      </c>
      <c r="U128" t="str">
        <f>IF(Output[[#This Row],[Contract Measures]]="","",'2 - Monitoring'!O130)</f>
        <v/>
      </c>
      <c r="V128" t="str">
        <f>IF(Output[[#This Row],[Contract Measures]]="","",'2 - Monitoring'!P130)</f>
        <v/>
      </c>
      <c r="W128" t="str">
        <f>IF(Output[[#This Row],[Contract Measures]]="","",'2 - Monitoring'!Q130)</f>
        <v/>
      </c>
      <c r="X128" t="str">
        <f>IF(Output[[#This Row],[Contract Measures]]="","",'2 - Monitoring'!R130)</f>
        <v/>
      </c>
      <c r="Y128" t="str">
        <f>IF(Output[[#This Row],[Contract Measures]]="","",'2 - Monitoring'!S130)</f>
        <v/>
      </c>
      <c r="Z128" t="str">
        <f>IF(Output[[#This Row],[Contract Measures]]="","",'2 - Monitoring'!T130)</f>
        <v/>
      </c>
      <c r="AA128" t="str">
        <f>IF(Output[[#This Row],[Contract Measures]]="","",'2 - Monitoring'!U130)</f>
        <v/>
      </c>
      <c r="AB128" t="str">
        <f>IF(Output[[#This Row],[Contract Measures]]="","",'2 - Monitoring'!V130)</f>
        <v/>
      </c>
      <c r="AC128" t="str">
        <f>IF(Output[[#This Row],[Contract Measures]]="","",'2 - Monitoring'!W130)</f>
        <v/>
      </c>
      <c r="AD128" t="str">
        <f>IF(Output[[#This Row],[Contract Measures]]="","",'2 - Monitoring'!X130)</f>
        <v/>
      </c>
      <c r="AE128" t="str">
        <f>IF(Output[[#This Row],[Contract Measures]]="","",'2 - Monitoring'!Y130)</f>
        <v/>
      </c>
      <c r="AF128" t="str">
        <f>IF(Output[[#This Row],[Contract Measures]]="","",'2 - Monitoring'!Z130)</f>
        <v/>
      </c>
      <c r="AG128" t="str">
        <f>IF(Output[[#This Row],[Contract Measures]]="","",'2 - Monitoring'!AA130)</f>
        <v/>
      </c>
      <c r="AH128" t="str">
        <f>IF(Output[[#This Row],[Contract Measures]]="","",'2 - Monitoring'!AB130)</f>
        <v/>
      </c>
      <c r="AI128" t="str">
        <f>IF(Output[[#This Row],[Contract Measures]]="","",'2 - Monitoring'!AC130)</f>
        <v/>
      </c>
      <c r="AJ128" t="str">
        <f>IF(Output[[#This Row],[Contract Measures]]="","",'2 - Monitoring'!AD130)</f>
        <v/>
      </c>
      <c r="AK128" t="str">
        <f>IF(Output[[#This Row],[Contract Measures]]="","",'2 - Monitoring'!AE130)</f>
        <v/>
      </c>
      <c r="AL128" t="str">
        <f>IF(Output[[#This Row],[Contract Measures]]="","",'2 - Monitoring'!AF130)</f>
        <v/>
      </c>
      <c r="AM128" t="str">
        <f>IF(Output[[#This Row],[Contract Measures]]="","",'2 - Monitoring'!AG130)</f>
        <v/>
      </c>
      <c r="AN128" t="str">
        <f>IF(Output[[#This Row],[Contract Measures]]="","",'2 - Monitoring'!AH130)</f>
        <v/>
      </c>
      <c r="AO128" t="str">
        <f>IF(Output[[#This Row],[Contract Measures]]="","",'2 - Monitoring'!AI130)</f>
        <v/>
      </c>
      <c r="AP128" t="str">
        <f>IF(Output[[#This Row],[Contract Measures]]="","",'2 - Monitoring'!AJ130)</f>
        <v/>
      </c>
      <c r="AQ128" t="str">
        <f>IF(Output[[#This Row],[Contract Measures]]="","",'2 - Monitoring'!AK130)</f>
        <v/>
      </c>
      <c r="AR128" t="str">
        <f>IF(Output[[#This Row],[Contract Measures]]="","",'2 - Monitoring'!AL130)</f>
        <v/>
      </c>
      <c r="AS128" t="str">
        <f>IF(Output[[#This Row],[Contract Measures]]="","",'2 - Monitoring'!AM130)</f>
        <v/>
      </c>
    </row>
    <row r="129" spans="2:45">
      <c r="B129" t="str">
        <f>IF(Output[[#This Row],[Contract Measures]]="","",contract_name)</f>
        <v/>
      </c>
      <c r="C129" t="str">
        <f>IF(Output[[#This Row],[Contract Measures]]="","",contract_ref)</f>
        <v/>
      </c>
      <c r="D129" t="str">
        <f>IF(Output[[#This Row],[Contract Measures]]="","",contract_supplier)</f>
        <v/>
      </c>
      <c r="E129" t="str">
        <f>IF(Output[[#This Row],[Contract Measures]]="","",contract_value)</f>
        <v/>
      </c>
      <c r="F129" t="str">
        <f>IF(Output[[#This Row],[Contract Measures]]="","",reporting_frequency)</f>
        <v/>
      </c>
      <c r="G129" s="8" t="str">
        <f>IF(Output[[#This Row],[Contract Measures]]="","",reporting_start)</f>
        <v/>
      </c>
      <c r="H129" t="str">
        <f>IF(Output[[#This Row],[Contract Measures]]="","",reporting_type)</f>
        <v/>
      </c>
      <c r="I129" t="str">
        <f>IF('2 - Monitoring'!B131=0,"",'2 - Monitoring'!B131)</f>
        <v/>
      </c>
      <c r="J129" t="str">
        <f>'2 - Monitoring'!D131</f>
        <v/>
      </c>
      <c r="K129" t="str">
        <f>'2 - Monitoring'!E131</f>
        <v/>
      </c>
      <c r="L129" t="str">
        <f>'2 - Monitoring'!F131</f>
        <v/>
      </c>
      <c r="M129" s="19" t="str">
        <f>'2 - Monitoring'!G131</f>
        <v/>
      </c>
      <c r="N129" t="str">
        <f>IF(Output[[#This Row],[Contract Measures]]="","",'2 - Monitoring'!H131)</f>
        <v/>
      </c>
      <c r="O129" t="str">
        <f>IF(Output[[#This Row],[Contract Measures]]="","",'2 - Monitoring'!I131)</f>
        <v/>
      </c>
      <c r="P129" t="str">
        <f>IF(Output[[#This Row],[Contract Measures]]="","",'2 - Monitoring'!J131)</f>
        <v/>
      </c>
      <c r="Q129" t="str">
        <f>IF(Output[[#This Row],[Contract Measures]]="","",'2 - Monitoring'!K131)</f>
        <v/>
      </c>
      <c r="R129" t="str">
        <f>IF(Output[[#This Row],[Contract Measures]]="","",'2 - Monitoring'!L131)</f>
        <v/>
      </c>
      <c r="S129" t="str">
        <f>IF(Output[[#This Row],[Contract Measures]]="","",'2 - Monitoring'!M131)</f>
        <v/>
      </c>
      <c r="T129" t="str">
        <f>IF(Output[[#This Row],[Contract Measures]]="","",'2 - Monitoring'!N131)</f>
        <v/>
      </c>
      <c r="U129" t="str">
        <f>IF(Output[[#This Row],[Contract Measures]]="","",'2 - Monitoring'!O131)</f>
        <v/>
      </c>
      <c r="V129" t="str">
        <f>IF(Output[[#This Row],[Contract Measures]]="","",'2 - Monitoring'!P131)</f>
        <v/>
      </c>
      <c r="W129" t="str">
        <f>IF(Output[[#This Row],[Contract Measures]]="","",'2 - Monitoring'!Q131)</f>
        <v/>
      </c>
      <c r="X129" t="str">
        <f>IF(Output[[#This Row],[Contract Measures]]="","",'2 - Monitoring'!R131)</f>
        <v/>
      </c>
      <c r="Y129" t="str">
        <f>IF(Output[[#This Row],[Contract Measures]]="","",'2 - Monitoring'!S131)</f>
        <v/>
      </c>
      <c r="Z129" t="str">
        <f>IF(Output[[#This Row],[Contract Measures]]="","",'2 - Monitoring'!T131)</f>
        <v/>
      </c>
      <c r="AA129" t="str">
        <f>IF(Output[[#This Row],[Contract Measures]]="","",'2 - Monitoring'!U131)</f>
        <v/>
      </c>
      <c r="AB129" t="str">
        <f>IF(Output[[#This Row],[Contract Measures]]="","",'2 - Monitoring'!V131)</f>
        <v/>
      </c>
      <c r="AC129" t="str">
        <f>IF(Output[[#This Row],[Contract Measures]]="","",'2 - Monitoring'!W131)</f>
        <v/>
      </c>
      <c r="AD129" t="str">
        <f>IF(Output[[#This Row],[Contract Measures]]="","",'2 - Monitoring'!X131)</f>
        <v/>
      </c>
      <c r="AE129" t="str">
        <f>IF(Output[[#This Row],[Contract Measures]]="","",'2 - Monitoring'!Y131)</f>
        <v/>
      </c>
      <c r="AF129" t="str">
        <f>IF(Output[[#This Row],[Contract Measures]]="","",'2 - Monitoring'!Z131)</f>
        <v/>
      </c>
      <c r="AG129" t="str">
        <f>IF(Output[[#This Row],[Contract Measures]]="","",'2 - Monitoring'!AA131)</f>
        <v/>
      </c>
      <c r="AH129" t="str">
        <f>IF(Output[[#This Row],[Contract Measures]]="","",'2 - Monitoring'!AB131)</f>
        <v/>
      </c>
      <c r="AI129" t="str">
        <f>IF(Output[[#This Row],[Contract Measures]]="","",'2 - Monitoring'!AC131)</f>
        <v/>
      </c>
      <c r="AJ129" t="str">
        <f>IF(Output[[#This Row],[Contract Measures]]="","",'2 - Monitoring'!AD131)</f>
        <v/>
      </c>
      <c r="AK129" t="str">
        <f>IF(Output[[#This Row],[Contract Measures]]="","",'2 - Monitoring'!AE131)</f>
        <v/>
      </c>
      <c r="AL129" t="str">
        <f>IF(Output[[#This Row],[Contract Measures]]="","",'2 - Monitoring'!AF131)</f>
        <v/>
      </c>
      <c r="AM129" t="str">
        <f>IF(Output[[#This Row],[Contract Measures]]="","",'2 - Monitoring'!AG131)</f>
        <v/>
      </c>
      <c r="AN129" t="str">
        <f>IF(Output[[#This Row],[Contract Measures]]="","",'2 - Monitoring'!AH131)</f>
        <v/>
      </c>
      <c r="AO129" t="str">
        <f>IF(Output[[#This Row],[Contract Measures]]="","",'2 - Monitoring'!AI131)</f>
        <v/>
      </c>
      <c r="AP129" t="str">
        <f>IF(Output[[#This Row],[Contract Measures]]="","",'2 - Monitoring'!AJ131)</f>
        <v/>
      </c>
      <c r="AQ129" t="str">
        <f>IF(Output[[#This Row],[Contract Measures]]="","",'2 - Monitoring'!AK131)</f>
        <v/>
      </c>
      <c r="AR129" t="str">
        <f>IF(Output[[#This Row],[Contract Measures]]="","",'2 - Monitoring'!AL131)</f>
        <v/>
      </c>
      <c r="AS129" t="str">
        <f>IF(Output[[#This Row],[Contract Measures]]="","",'2 - Monitoring'!AM131)</f>
        <v/>
      </c>
    </row>
    <row r="130" spans="2:45">
      <c r="B130" t="str">
        <f>IF(Output[[#This Row],[Contract Measures]]="","",contract_name)</f>
        <v/>
      </c>
      <c r="C130" t="str">
        <f>IF(Output[[#This Row],[Contract Measures]]="","",contract_ref)</f>
        <v/>
      </c>
      <c r="D130" t="str">
        <f>IF(Output[[#This Row],[Contract Measures]]="","",contract_supplier)</f>
        <v/>
      </c>
      <c r="E130" t="str">
        <f>IF(Output[[#This Row],[Contract Measures]]="","",contract_value)</f>
        <v/>
      </c>
      <c r="F130" t="str">
        <f>IF(Output[[#This Row],[Contract Measures]]="","",reporting_frequency)</f>
        <v/>
      </c>
      <c r="G130" s="8" t="str">
        <f>IF(Output[[#This Row],[Contract Measures]]="","",reporting_start)</f>
        <v/>
      </c>
      <c r="H130" t="str">
        <f>IF(Output[[#This Row],[Contract Measures]]="","",reporting_type)</f>
        <v/>
      </c>
      <c r="I130" t="str">
        <f>IF('2 - Monitoring'!B132=0,"",'2 - Monitoring'!B132)</f>
        <v/>
      </c>
      <c r="J130" t="str">
        <f>'2 - Monitoring'!D132</f>
        <v/>
      </c>
      <c r="K130" t="str">
        <f>'2 - Monitoring'!E132</f>
        <v/>
      </c>
      <c r="L130" t="str">
        <f>'2 - Monitoring'!F132</f>
        <v/>
      </c>
      <c r="M130" s="19" t="str">
        <f>'2 - Monitoring'!G132</f>
        <v/>
      </c>
      <c r="N130" t="str">
        <f>IF(Output[[#This Row],[Contract Measures]]="","",'2 - Monitoring'!H132)</f>
        <v/>
      </c>
      <c r="O130" t="str">
        <f>IF(Output[[#This Row],[Contract Measures]]="","",'2 - Monitoring'!I132)</f>
        <v/>
      </c>
      <c r="P130" t="str">
        <f>IF(Output[[#This Row],[Contract Measures]]="","",'2 - Monitoring'!J132)</f>
        <v/>
      </c>
      <c r="Q130" t="str">
        <f>IF(Output[[#This Row],[Contract Measures]]="","",'2 - Monitoring'!K132)</f>
        <v/>
      </c>
      <c r="R130" t="str">
        <f>IF(Output[[#This Row],[Contract Measures]]="","",'2 - Monitoring'!L132)</f>
        <v/>
      </c>
      <c r="S130" t="str">
        <f>IF(Output[[#This Row],[Contract Measures]]="","",'2 - Monitoring'!M132)</f>
        <v/>
      </c>
      <c r="T130" t="str">
        <f>IF(Output[[#This Row],[Contract Measures]]="","",'2 - Monitoring'!N132)</f>
        <v/>
      </c>
      <c r="U130" t="str">
        <f>IF(Output[[#This Row],[Contract Measures]]="","",'2 - Monitoring'!O132)</f>
        <v/>
      </c>
      <c r="V130" t="str">
        <f>IF(Output[[#This Row],[Contract Measures]]="","",'2 - Monitoring'!P132)</f>
        <v/>
      </c>
      <c r="W130" t="str">
        <f>IF(Output[[#This Row],[Contract Measures]]="","",'2 - Monitoring'!Q132)</f>
        <v/>
      </c>
      <c r="X130" t="str">
        <f>IF(Output[[#This Row],[Contract Measures]]="","",'2 - Monitoring'!R132)</f>
        <v/>
      </c>
      <c r="Y130" t="str">
        <f>IF(Output[[#This Row],[Contract Measures]]="","",'2 - Monitoring'!S132)</f>
        <v/>
      </c>
      <c r="Z130" t="str">
        <f>IF(Output[[#This Row],[Contract Measures]]="","",'2 - Monitoring'!T132)</f>
        <v/>
      </c>
      <c r="AA130" t="str">
        <f>IF(Output[[#This Row],[Contract Measures]]="","",'2 - Monitoring'!U132)</f>
        <v/>
      </c>
      <c r="AB130" t="str">
        <f>IF(Output[[#This Row],[Contract Measures]]="","",'2 - Monitoring'!V132)</f>
        <v/>
      </c>
      <c r="AC130" t="str">
        <f>IF(Output[[#This Row],[Contract Measures]]="","",'2 - Monitoring'!W132)</f>
        <v/>
      </c>
      <c r="AD130" t="str">
        <f>IF(Output[[#This Row],[Contract Measures]]="","",'2 - Monitoring'!X132)</f>
        <v/>
      </c>
      <c r="AE130" t="str">
        <f>IF(Output[[#This Row],[Contract Measures]]="","",'2 - Monitoring'!Y132)</f>
        <v/>
      </c>
      <c r="AF130" t="str">
        <f>IF(Output[[#This Row],[Contract Measures]]="","",'2 - Monitoring'!Z132)</f>
        <v/>
      </c>
      <c r="AG130" t="str">
        <f>IF(Output[[#This Row],[Contract Measures]]="","",'2 - Monitoring'!AA132)</f>
        <v/>
      </c>
      <c r="AH130" t="str">
        <f>IF(Output[[#This Row],[Contract Measures]]="","",'2 - Monitoring'!AB132)</f>
        <v/>
      </c>
      <c r="AI130" t="str">
        <f>IF(Output[[#This Row],[Contract Measures]]="","",'2 - Monitoring'!AC132)</f>
        <v/>
      </c>
      <c r="AJ130" t="str">
        <f>IF(Output[[#This Row],[Contract Measures]]="","",'2 - Monitoring'!AD132)</f>
        <v/>
      </c>
      <c r="AK130" t="str">
        <f>IF(Output[[#This Row],[Contract Measures]]="","",'2 - Monitoring'!AE132)</f>
        <v/>
      </c>
      <c r="AL130" t="str">
        <f>IF(Output[[#This Row],[Contract Measures]]="","",'2 - Monitoring'!AF132)</f>
        <v/>
      </c>
      <c r="AM130" t="str">
        <f>IF(Output[[#This Row],[Contract Measures]]="","",'2 - Monitoring'!AG132)</f>
        <v/>
      </c>
      <c r="AN130" t="str">
        <f>IF(Output[[#This Row],[Contract Measures]]="","",'2 - Monitoring'!AH132)</f>
        <v/>
      </c>
      <c r="AO130" t="str">
        <f>IF(Output[[#This Row],[Contract Measures]]="","",'2 - Monitoring'!AI132)</f>
        <v/>
      </c>
      <c r="AP130" t="str">
        <f>IF(Output[[#This Row],[Contract Measures]]="","",'2 - Monitoring'!AJ132)</f>
        <v/>
      </c>
      <c r="AQ130" t="str">
        <f>IF(Output[[#This Row],[Contract Measures]]="","",'2 - Monitoring'!AK132)</f>
        <v/>
      </c>
      <c r="AR130" t="str">
        <f>IF(Output[[#This Row],[Contract Measures]]="","",'2 - Monitoring'!AL132)</f>
        <v/>
      </c>
      <c r="AS130" t="str">
        <f>IF(Output[[#This Row],[Contract Measures]]="","",'2 - Monitoring'!AM132)</f>
        <v/>
      </c>
    </row>
    <row r="131" spans="2:45">
      <c r="B131" t="str">
        <f>IF(Output[[#This Row],[Contract Measures]]="","",contract_name)</f>
        <v/>
      </c>
      <c r="C131" t="str">
        <f>IF(Output[[#This Row],[Contract Measures]]="","",contract_ref)</f>
        <v/>
      </c>
      <c r="D131" t="str">
        <f>IF(Output[[#This Row],[Contract Measures]]="","",contract_supplier)</f>
        <v/>
      </c>
      <c r="E131" t="str">
        <f>IF(Output[[#This Row],[Contract Measures]]="","",contract_value)</f>
        <v/>
      </c>
      <c r="F131" t="str">
        <f>IF(Output[[#This Row],[Contract Measures]]="","",reporting_frequency)</f>
        <v/>
      </c>
      <c r="G131" s="8" t="str">
        <f>IF(Output[[#This Row],[Contract Measures]]="","",reporting_start)</f>
        <v/>
      </c>
      <c r="H131" t="str">
        <f>IF(Output[[#This Row],[Contract Measures]]="","",reporting_type)</f>
        <v/>
      </c>
      <c r="I131" t="str">
        <f>IF('2 - Monitoring'!B133=0,"",'2 - Monitoring'!B133)</f>
        <v/>
      </c>
      <c r="J131" t="str">
        <f>'2 - Monitoring'!D133</f>
        <v/>
      </c>
      <c r="K131" t="str">
        <f>'2 - Monitoring'!E133</f>
        <v/>
      </c>
      <c r="L131" t="str">
        <f>'2 - Monitoring'!F133</f>
        <v/>
      </c>
      <c r="M131" s="19" t="str">
        <f>'2 - Monitoring'!G133</f>
        <v/>
      </c>
      <c r="N131" t="str">
        <f>IF(Output[[#This Row],[Contract Measures]]="","",'2 - Monitoring'!H133)</f>
        <v/>
      </c>
      <c r="O131" t="str">
        <f>IF(Output[[#This Row],[Contract Measures]]="","",'2 - Monitoring'!I133)</f>
        <v/>
      </c>
      <c r="P131" t="str">
        <f>IF(Output[[#This Row],[Contract Measures]]="","",'2 - Monitoring'!J133)</f>
        <v/>
      </c>
      <c r="Q131" t="str">
        <f>IF(Output[[#This Row],[Contract Measures]]="","",'2 - Monitoring'!K133)</f>
        <v/>
      </c>
      <c r="R131" t="str">
        <f>IF(Output[[#This Row],[Contract Measures]]="","",'2 - Monitoring'!L133)</f>
        <v/>
      </c>
      <c r="S131" t="str">
        <f>IF(Output[[#This Row],[Contract Measures]]="","",'2 - Monitoring'!M133)</f>
        <v/>
      </c>
      <c r="T131" t="str">
        <f>IF(Output[[#This Row],[Contract Measures]]="","",'2 - Monitoring'!N133)</f>
        <v/>
      </c>
      <c r="U131" t="str">
        <f>IF(Output[[#This Row],[Contract Measures]]="","",'2 - Monitoring'!O133)</f>
        <v/>
      </c>
      <c r="V131" t="str">
        <f>IF(Output[[#This Row],[Contract Measures]]="","",'2 - Monitoring'!P133)</f>
        <v/>
      </c>
      <c r="W131" t="str">
        <f>IF(Output[[#This Row],[Contract Measures]]="","",'2 - Monitoring'!Q133)</f>
        <v/>
      </c>
      <c r="X131" t="str">
        <f>IF(Output[[#This Row],[Contract Measures]]="","",'2 - Monitoring'!R133)</f>
        <v/>
      </c>
      <c r="Y131" t="str">
        <f>IF(Output[[#This Row],[Contract Measures]]="","",'2 - Monitoring'!S133)</f>
        <v/>
      </c>
      <c r="Z131" t="str">
        <f>IF(Output[[#This Row],[Contract Measures]]="","",'2 - Monitoring'!T133)</f>
        <v/>
      </c>
      <c r="AA131" t="str">
        <f>IF(Output[[#This Row],[Contract Measures]]="","",'2 - Monitoring'!U133)</f>
        <v/>
      </c>
      <c r="AB131" t="str">
        <f>IF(Output[[#This Row],[Contract Measures]]="","",'2 - Monitoring'!V133)</f>
        <v/>
      </c>
      <c r="AC131" t="str">
        <f>IF(Output[[#This Row],[Contract Measures]]="","",'2 - Monitoring'!W133)</f>
        <v/>
      </c>
      <c r="AD131" t="str">
        <f>IF(Output[[#This Row],[Contract Measures]]="","",'2 - Monitoring'!X133)</f>
        <v/>
      </c>
      <c r="AE131" t="str">
        <f>IF(Output[[#This Row],[Contract Measures]]="","",'2 - Monitoring'!Y133)</f>
        <v/>
      </c>
      <c r="AF131" t="str">
        <f>IF(Output[[#This Row],[Contract Measures]]="","",'2 - Monitoring'!Z133)</f>
        <v/>
      </c>
      <c r="AG131" t="str">
        <f>IF(Output[[#This Row],[Contract Measures]]="","",'2 - Monitoring'!AA133)</f>
        <v/>
      </c>
      <c r="AH131" t="str">
        <f>IF(Output[[#This Row],[Contract Measures]]="","",'2 - Monitoring'!AB133)</f>
        <v/>
      </c>
      <c r="AI131" t="str">
        <f>IF(Output[[#This Row],[Contract Measures]]="","",'2 - Monitoring'!AC133)</f>
        <v/>
      </c>
      <c r="AJ131" t="str">
        <f>IF(Output[[#This Row],[Contract Measures]]="","",'2 - Monitoring'!AD133)</f>
        <v/>
      </c>
      <c r="AK131" t="str">
        <f>IF(Output[[#This Row],[Contract Measures]]="","",'2 - Monitoring'!AE133)</f>
        <v/>
      </c>
      <c r="AL131" t="str">
        <f>IF(Output[[#This Row],[Contract Measures]]="","",'2 - Monitoring'!AF133)</f>
        <v/>
      </c>
      <c r="AM131" t="str">
        <f>IF(Output[[#This Row],[Contract Measures]]="","",'2 - Monitoring'!AG133)</f>
        <v/>
      </c>
      <c r="AN131" t="str">
        <f>IF(Output[[#This Row],[Contract Measures]]="","",'2 - Monitoring'!AH133)</f>
        <v/>
      </c>
      <c r="AO131" t="str">
        <f>IF(Output[[#This Row],[Contract Measures]]="","",'2 - Monitoring'!AI133)</f>
        <v/>
      </c>
      <c r="AP131" t="str">
        <f>IF(Output[[#This Row],[Contract Measures]]="","",'2 - Monitoring'!AJ133)</f>
        <v/>
      </c>
      <c r="AQ131" t="str">
        <f>IF(Output[[#This Row],[Contract Measures]]="","",'2 - Monitoring'!AK133)</f>
        <v/>
      </c>
      <c r="AR131" t="str">
        <f>IF(Output[[#This Row],[Contract Measures]]="","",'2 - Monitoring'!AL133)</f>
        <v/>
      </c>
      <c r="AS131" t="str">
        <f>IF(Output[[#This Row],[Contract Measures]]="","",'2 - Monitoring'!AM133)</f>
        <v/>
      </c>
    </row>
    <row r="132" spans="2:45">
      <c r="B132" t="str">
        <f>IF(Output[[#This Row],[Contract Measures]]="","",contract_name)</f>
        <v/>
      </c>
      <c r="C132" t="str">
        <f>IF(Output[[#This Row],[Contract Measures]]="","",contract_ref)</f>
        <v/>
      </c>
      <c r="D132" t="str">
        <f>IF(Output[[#This Row],[Contract Measures]]="","",contract_supplier)</f>
        <v/>
      </c>
      <c r="E132" t="str">
        <f>IF(Output[[#This Row],[Contract Measures]]="","",contract_value)</f>
        <v/>
      </c>
      <c r="F132" t="str">
        <f>IF(Output[[#This Row],[Contract Measures]]="","",reporting_frequency)</f>
        <v/>
      </c>
      <c r="G132" s="8" t="str">
        <f>IF(Output[[#This Row],[Contract Measures]]="","",reporting_start)</f>
        <v/>
      </c>
      <c r="H132" t="str">
        <f>IF(Output[[#This Row],[Contract Measures]]="","",reporting_type)</f>
        <v/>
      </c>
      <c r="I132" t="str">
        <f>IF('2 - Monitoring'!B134=0,"",'2 - Monitoring'!B134)</f>
        <v/>
      </c>
      <c r="J132" t="str">
        <f>'2 - Monitoring'!D134</f>
        <v/>
      </c>
      <c r="K132" t="str">
        <f>'2 - Monitoring'!E134</f>
        <v/>
      </c>
      <c r="L132" t="str">
        <f>'2 - Monitoring'!F134</f>
        <v/>
      </c>
      <c r="M132" s="19" t="str">
        <f>'2 - Monitoring'!G134</f>
        <v/>
      </c>
      <c r="N132" t="str">
        <f>IF(Output[[#This Row],[Contract Measures]]="","",'2 - Monitoring'!H134)</f>
        <v/>
      </c>
      <c r="O132" t="str">
        <f>IF(Output[[#This Row],[Contract Measures]]="","",'2 - Monitoring'!I134)</f>
        <v/>
      </c>
      <c r="P132" t="str">
        <f>IF(Output[[#This Row],[Contract Measures]]="","",'2 - Monitoring'!J134)</f>
        <v/>
      </c>
      <c r="Q132" t="str">
        <f>IF(Output[[#This Row],[Contract Measures]]="","",'2 - Monitoring'!K134)</f>
        <v/>
      </c>
      <c r="R132" t="str">
        <f>IF(Output[[#This Row],[Contract Measures]]="","",'2 - Monitoring'!L134)</f>
        <v/>
      </c>
      <c r="S132" t="str">
        <f>IF(Output[[#This Row],[Contract Measures]]="","",'2 - Monitoring'!M134)</f>
        <v/>
      </c>
      <c r="T132" t="str">
        <f>IF(Output[[#This Row],[Contract Measures]]="","",'2 - Monitoring'!N134)</f>
        <v/>
      </c>
      <c r="U132" t="str">
        <f>IF(Output[[#This Row],[Contract Measures]]="","",'2 - Monitoring'!O134)</f>
        <v/>
      </c>
      <c r="V132" t="str">
        <f>IF(Output[[#This Row],[Contract Measures]]="","",'2 - Monitoring'!P134)</f>
        <v/>
      </c>
      <c r="W132" t="str">
        <f>IF(Output[[#This Row],[Contract Measures]]="","",'2 - Monitoring'!Q134)</f>
        <v/>
      </c>
      <c r="X132" t="str">
        <f>IF(Output[[#This Row],[Contract Measures]]="","",'2 - Monitoring'!R134)</f>
        <v/>
      </c>
      <c r="Y132" t="str">
        <f>IF(Output[[#This Row],[Contract Measures]]="","",'2 - Monitoring'!S134)</f>
        <v/>
      </c>
      <c r="Z132" t="str">
        <f>IF(Output[[#This Row],[Contract Measures]]="","",'2 - Monitoring'!T134)</f>
        <v/>
      </c>
      <c r="AA132" t="str">
        <f>IF(Output[[#This Row],[Contract Measures]]="","",'2 - Monitoring'!U134)</f>
        <v/>
      </c>
      <c r="AB132" t="str">
        <f>IF(Output[[#This Row],[Contract Measures]]="","",'2 - Monitoring'!V134)</f>
        <v/>
      </c>
      <c r="AC132" t="str">
        <f>IF(Output[[#This Row],[Contract Measures]]="","",'2 - Monitoring'!W134)</f>
        <v/>
      </c>
      <c r="AD132" t="str">
        <f>IF(Output[[#This Row],[Contract Measures]]="","",'2 - Monitoring'!X134)</f>
        <v/>
      </c>
      <c r="AE132" t="str">
        <f>IF(Output[[#This Row],[Contract Measures]]="","",'2 - Monitoring'!Y134)</f>
        <v/>
      </c>
      <c r="AF132" t="str">
        <f>IF(Output[[#This Row],[Contract Measures]]="","",'2 - Monitoring'!Z134)</f>
        <v/>
      </c>
      <c r="AG132" t="str">
        <f>IF(Output[[#This Row],[Contract Measures]]="","",'2 - Monitoring'!AA134)</f>
        <v/>
      </c>
      <c r="AH132" t="str">
        <f>IF(Output[[#This Row],[Contract Measures]]="","",'2 - Monitoring'!AB134)</f>
        <v/>
      </c>
      <c r="AI132" t="str">
        <f>IF(Output[[#This Row],[Contract Measures]]="","",'2 - Monitoring'!AC134)</f>
        <v/>
      </c>
      <c r="AJ132" t="str">
        <f>IF(Output[[#This Row],[Contract Measures]]="","",'2 - Monitoring'!AD134)</f>
        <v/>
      </c>
      <c r="AK132" t="str">
        <f>IF(Output[[#This Row],[Contract Measures]]="","",'2 - Monitoring'!AE134)</f>
        <v/>
      </c>
      <c r="AL132" t="str">
        <f>IF(Output[[#This Row],[Contract Measures]]="","",'2 - Monitoring'!AF134)</f>
        <v/>
      </c>
      <c r="AM132" t="str">
        <f>IF(Output[[#This Row],[Contract Measures]]="","",'2 - Monitoring'!AG134)</f>
        <v/>
      </c>
      <c r="AN132" t="str">
        <f>IF(Output[[#This Row],[Contract Measures]]="","",'2 - Monitoring'!AH134)</f>
        <v/>
      </c>
      <c r="AO132" t="str">
        <f>IF(Output[[#This Row],[Contract Measures]]="","",'2 - Monitoring'!AI134)</f>
        <v/>
      </c>
      <c r="AP132" t="str">
        <f>IF(Output[[#This Row],[Contract Measures]]="","",'2 - Monitoring'!AJ134)</f>
        <v/>
      </c>
      <c r="AQ132" t="str">
        <f>IF(Output[[#This Row],[Contract Measures]]="","",'2 - Monitoring'!AK134)</f>
        <v/>
      </c>
      <c r="AR132" t="str">
        <f>IF(Output[[#This Row],[Contract Measures]]="","",'2 - Monitoring'!AL134)</f>
        <v/>
      </c>
      <c r="AS132" t="str">
        <f>IF(Output[[#This Row],[Contract Measures]]="","",'2 - Monitoring'!AM134)</f>
        <v/>
      </c>
    </row>
    <row r="133" spans="2:45">
      <c r="B133" t="str">
        <f>IF(Output[[#This Row],[Contract Measures]]="","",contract_name)</f>
        <v/>
      </c>
      <c r="C133" t="str">
        <f>IF(Output[[#This Row],[Contract Measures]]="","",contract_ref)</f>
        <v/>
      </c>
      <c r="D133" t="str">
        <f>IF(Output[[#This Row],[Contract Measures]]="","",contract_supplier)</f>
        <v/>
      </c>
      <c r="E133" t="str">
        <f>IF(Output[[#This Row],[Contract Measures]]="","",contract_value)</f>
        <v/>
      </c>
      <c r="F133" t="str">
        <f>IF(Output[[#This Row],[Contract Measures]]="","",reporting_frequency)</f>
        <v/>
      </c>
      <c r="G133" s="8" t="str">
        <f>IF(Output[[#This Row],[Contract Measures]]="","",reporting_start)</f>
        <v/>
      </c>
      <c r="H133" t="str">
        <f>IF(Output[[#This Row],[Contract Measures]]="","",reporting_type)</f>
        <v/>
      </c>
      <c r="I133" t="str">
        <f>IF('2 - Monitoring'!B135=0,"",'2 - Monitoring'!B135)</f>
        <v/>
      </c>
      <c r="J133" t="str">
        <f>'2 - Monitoring'!D135</f>
        <v/>
      </c>
      <c r="K133" t="str">
        <f>'2 - Monitoring'!E135</f>
        <v/>
      </c>
      <c r="L133" t="str">
        <f>'2 - Monitoring'!F135</f>
        <v/>
      </c>
      <c r="M133" s="19" t="str">
        <f>'2 - Monitoring'!G135</f>
        <v/>
      </c>
      <c r="N133" t="str">
        <f>IF(Output[[#This Row],[Contract Measures]]="","",'2 - Monitoring'!H135)</f>
        <v/>
      </c>
      <c r="O133" t="str">
        <f>IF(Output[[#This Row],[Contract Measures]]="","",'2 - Monitoring'!I135)</f>
        <v/>
      </c>
      <c r="P133" t="str">
        <f>IF(Output[[#This Row],[Contract Measures]]="","",'2 - Monitoring'!J135)</f>
        <v/>
      </c>
      <c r="Q133" t="str">
        <f>IF(Output[[#This Row],[Contract Measures]]="","",'2 - Monitoring'!K135)</f>
        <v/>
      </c>
      <c r="R133" t="str">
        <f>IF(Output[[#This Row],[Contract Measures]]="","",'2 - Monitoring'!L135)</f>
        <v/>
      </c>
      <c r="S133" t="str">
        <f>IF(Output[[#This Row],[Contract Measures]]="","",'2 - Monitoring'!M135)</f>
        <v/>
      </c>
      <c r="T133" t="str">
        <f>IF(Output[[#This Row],[Contract Measures]]="","",'2 - Monitoring'!N135)</f>
        <v/>
      </c>
      <c r="U133" t="str">
        <f>IF(Output[[#This Row],[Contract Measures]]="","",'2 - Monitoring'!O135)</f>
        <v/>
      </c>
      <c r="V133" t="str">
        <f>IF(Output[[#This Row],[Contract Measures]]="","",'2 - Monitoring'!P135)</f>
        <v/>
      </c>
      <c r="W133" t="str">
        <f>IF(Output[[#This Row],[Contract Measures]]="","",'2 - Monitoring'!Q135)</f>
        <v/>
      </c>
      <c r="X133" t="str">
        <f>IF(Output[[#This Row],[Contract Measures]]="","",'2 - Monitoring'!R135)</f>
        <v/>
      </c>
      <c r="Y133" t="str">
        <f>IF(Output[[#This Row],[Contract Measures]]="","",'2 - Monitoring'!S135)</f>
        <v/>
      </c>
      <c r="Z133" t="str">
        <f>IF(Output[[#This Row],[Contract Measures]]="","",'2 - Monitoring'!T135)</f>
        <v/>
      </c>
      <c r="AA133" t="str">
        <f>IF(Output[[#This Row],[Contract Measures]]="","",'2 - Monitoring'!U135)</f>
        <v/>
      </c>
      <c r="AB133" t="str">
        <f>IF(Output[[#This Row],[Contract Measures]]="","",'2 - Monitoring'!V135)</f>
        <v/>
      </c>
      <c r="AC133" t="str">
        <f>IF(Output[[#This Row],[Contract Measures]]="","",'2 - Monitoring'!W135)</f>
        <v/>
      </c>
      <c r="AD133" t="str">
        <f>IF(Output[[#This Row],[Contract Measures]]="","",'2 - Monitoring'!X135)</f>
        <v/>
      </c>
      <c r="AE133" t="str">
        <f>IF(Output[[#This Row],[Contract Measures]]="","",'2 - Monitoring'!Y135)</f>
        <v/>
      </c>
      <c r="AF133" t="str">
        <f>IF(Output[[#This Row],[Contract Measures]]="","",'2 - Monitoring'!Z135)</f>
        <v/>
      </c>
      <c r="AG133" t="str">
        <f>IF(Output[[#This Row],[Contract Measures]]="","",'2 - Monitoring'!AA135)</f>
        <v/>
      </c>
      <c r="AH133" t="str">
        <f>IF(Output[[#This Row],[Contract Measures]]="","",'2 - Monitoring'!AB135)</f>
        <v/>
      </c>
      <c r="AI133" t="str">
        <f>IF(Output[[#This Row],[Contract Measures]]="","",'2 - Monitoring'!AC135)</f>
        <v/>
      </c>
      <c r="AJ133" t="str">
        <f>IF(Output[[#This Row],[Contract Measures]]="","",'2 - Monitoring'!AD135)</f>
        <v/>
      </c>
      <c r="AK133" t="str">
        <f>IF(Output[[#This Row],[Contract Measures]]="","",'2 - Monitoring'!AE135)</f>
        <v/>
      </c>
      <c r="AL133" t="str">
        <f>IF(Output[[#This Row],[Contract Measures]]="","",'2 - Monitoring'!AF135)</f>
        <v/>
      </c>
      <c r="AM133" t="str">
        <f>IF(Output[[#This Row],[Contract Measures]]="","",'2 - Monitoring'!AG135)</f>
        <v/>
      </c>
      <c r="AN133" t="str">
        <f>IF(Output[[#This Row],[Contract Measures]]="","",'2 - Monitoring'!AH135)</f>
        <v/>
      </c>
      <c r="AO133" t="str">
        <f>IF(Output[[#This Row],[Contract Measures]]="","",'2 - Monitoring'!AI135)</f>
        <v/>
      </c>
      <c r="AP133" t="str">
        <f>IF(Output[[#This Row],[Contract Measures]]="","",'2 - Monitoring'!AJ135)</f>
        <v/>
      </c>
      <c r="AQ133" t="str">
        <f>IF(Output[[#This Row],[Contract Measures]]="","",'2 - Monitoring'!AK135)</f>
        <v/>
      </c>
      <c r="AR133" t="str">
        <f>IF(Output[[#This Row],[Contract Measures]]="","",'2 - Monitoring'!AL135)</f>
        <v/>
      </c>
      <c r="AS133" t="str">
        <f>IF(Output[[#This Row],[Contract Measures]]="","",'2 - Monitoring'!AM135)</f>
        <v/>
      </c>
    </row>
    <row r="134" spans="2:45">
      <c r="B134" t="str">
        <f>IF(Output[[#This Row],[Contract Measures]]="","",contract_name)</f>
        <v/>
      </c>
      <c r="C134" t="str">
        <f>IF(Output[[#This Row],[Contract Measures]]="","",contract_ref)</f>
        <v/>
      </c>
      <c r="D134" t="str">
        <f>IF(Output[[#This Row],[Contract Measures]]="","",contract_supplier)</f>
        <v/>
      </c>
      <c r="E134" t="str">
        <f>IF(Output[[#This Row],[Contract Measures]]="","",contract_value)</f>
        <v/>
      </c>
      <c r="F134" t="str">
        <f>IF(Output[[#This Row],[Contract Measures]]="","",reporting_frequency)</f>
        <v/>
      </c>
      <c r="G134" s="8" t="str">
        <f>IF(Output[[#This Row],[Contract Measures]]="","",reporting_start)</f>
        <v/>
      </c>
      <c r="H134" t="str">
        <f>IF(Output[[#This Row],[Contract Measures]]="","",reporting_type)</f>
        <v/>
      </c>
      <c r="I134" t="str">
        <f>IF('2 - Monitoring'!B136=0,"",'2 - Monitoring'!B136)</f>
        <v/>
      </c>
      <c r="J134" t="str">
        <f>'2 - Monitoring'!D136</f>
        <v/>
      </c>
      <c r="K134" t="str">
        <f>'2 - Monitoring'!E136</f>
        <v/>
      </c>
      <c r="L134" t="str">
        <f>'2 - Monitoring'!F136</f>
        <v/>
      </c>
      <c r="M134" s="19" t="str">
        <f>'2 - Monitoring'!G136</f>
        <v/>
      </c>
      <c r="N134" t="str">
        <f>IF(Output[[#This Row],[Contract Measures]]="","",'2 - Monitoring'!H136)</f>
        <v/>
      </c>
      <c r="O134" t="str">
        <f>IF(Output[[#This Row],[Contract Measures]]="","",'2 - Monitoring'!I136)</f>
        <v/>
      </c>
      <c r="P134" t="str">
        <f>IF(Output[[#This Row],[Contract Measures]]="","",'2 - Monitoring'!J136)</f>
        <v/>
      </c>
      <c r="Q134" t="str">
        <f>IF(Output[[#This Row],[Contract Measures]]="","",'2 - Monitoring'!K136)</f>
        <v/>
      </c>
      <c r="R134" t="str">
        <f>IF(Output[[#This Row],[Contract Measures]]="","",'2 - Monitoring'!L136)</f>
        <v/>
      </c>
      <c r="S134" t="str">
        <f>IF(Output[[#This Row],[Contract Measures]]="","",'2 - Monitoring'!M136)</f>
        <v/>
      </c>
      <c r="T134" t="str">
        <f>IF(Output[[#This Row],[Contract Measures]]="","",'2 - Monitoring'!N136)</f>
        <v/>
      </c>
      <c r="U134" t="str">
        <f>IF(Output[[#This Row],[Contract Measures]]="","",'2 - Monitoring'!O136)</f>
        <v/>
      </c>
      <c r="V134" t="str">
        <f>IF(Output[[#This Row],[Contract Measures]]="","",'2 - Monitoring'!P136)</f>
        <v/>
      </c>
      <c r="W134" t="str">
        <f>IF(Output[[#This Row],[Contract Measures]]="","",'2 - Monitoring'!Q136)</f>
        <v/>
      </c>
      <c r="X134" t="str">
        <f>IF(Output[[#This Row],[Contract Measures]]="","",'2 - Monitoring'!R136)</f>
        <v/>
      </c>
      <c r="Y134" t="str">
        <f>IF(Output[[#This Row],[Contract Measures]]="","",'2 - Monitoring'!S136)</f>
        <v/>
      </c>
      <c r="Z134" t="str">
        <f>IF(Output[[#This Row],[Contract Measures]]="","",'2 - Monitoring'!T136)</f>
        <v/>
      </c>
      <c r="AA134" t="str">
        <f>IF(Output[[#This Row],[Contract Measures]]="","",'2 - Monitoring'!U136)</f>
        <v/>
      </c>
      <c r="AB134" t="str">
        <f>IF(Output[[#This Row],[Contract Measures]]="","",'2 - Monitoring'!V136)</f>
        <v/>
      </c>
      <c r="AC134" t="str">
        <f>IF(Output[[#This Row],[Contract Measures]]="","",'2 - Monitoring'!W136)</f>
        <v/>
      </c>
      <c r="AD134" t="str">
        <f>IF(Output[[#This Row],[Contract Measures]]="","",'2 - Monitoring'!X136)</f>
        <v/>
      </c>
      <c r="AE134" t="str">
        <f>IF(Output[[#This Row],[Contract Measures]]="","",'2 - Monitoring'!Y136)</f>
        <v/>
      </c>
      <c r="AF134" t="str">
        <f>IF(Output[[#This Row],[Contract Measures]]="","",'2 - Monitoring'!Z136)</f>
        <v/>
      </c>
      <c r="AG134" t="str">
        <f>IF(Output[[#This Row],[Contract Measures]]="","",'2 - Monitoring'!AA136)</f>
        <v/>
      </c>
      <c r="AH134" t="str">
        <f>IF(Output[[#This Row],[Contract Measures]]="","",'2 - Monitoring'!AB136)</f>
        <v/>
      </c>
      <c r="AI134" t="str">
        <f>IF(Output[[#This Row],[Contract Measures]]="","",'2 - Monitoring'!AC136)</f>
        <v/>
      </c>
      <c r="AJ134" t="str">
        <f>IF(Output[[#This Row],[Contract Measures]]="","",'2 - Monitoring'!AD136)</f>
        <v/>
      </c>
      <c r="AK134" t="str">
        <f>IF(Output[[#This Row],[Contract Measures]]="","",'2 - Monitoring'!AE136)</f>
        <v/>
      </c>
      <c r="AL134" t="str">
        <f>IF(Output[[#This Row],[Contract Measures]]="","",'2 - Monitoring'!AF136)</f>
        <v/>
      </c>
      <c r="AM134" t="str">
        <f>IF(Output[[#This Row],[Contract Measures]]="","",'2 - Monitoring'!AG136)</f>
        <v/>
      </c>
      <c r="AN134" t="str">
        <f>IF(Output[[#This Row],[Contract Measures]]="","",'2 - Monitoring'!AH136)</f>
        <v/>
      </c>
      <c r="AO134" t="str">
        <f>IF(Output[[#This Row],[Contract Measures]]="","",'2 - Monitoring'!AI136)</f>
        <v/>
      </c>
      <c r="AP134" t="str">
        <f>IF(Output[[#This Row],[Contract Measures]]="","",'2 - Monitoring'!AJ136)</f>
        <v/>
      </c>
      <c r="AQ134" t="str">
        <f>IF(Output[[#This Row],[Contract Measures]]="","",'2 - Monitoring'!AK136)</f>
        <v/>
      </c>
      <c r="AR134" t="str">
        <f>IF(Output[[#This Row],[Contract Measures]]="","",'2 - Monitoring'!AL136)</f>
        <v/>
      </c>
      <c r="AS134" t="str">
        <f>IF(Output[[#This Row],[Contract Measures]]="","",'2 - Monitoring'!AM136)</f>
        <v/>
      </c>
    </row>
    <row r="135" spans="2:45">
      <c r="B135" t="str">
        <f>IF(Output[[#This Row],[Contract Measures]]="","",contract_name)</f>
        <v/>
      </c>
      <c r="C135" t="str">
        <f>IF(Output[[#This Row],[Contract Measures]]="","",contract_ref)</f>
        <v/>
      </c>
      <c r="D135" t="str">
        <f>IF(Output[[#This Row],[Contract Measures]]="","",contract_supplier)</f>
        <v/>
      </c>
      <c r="E135" t="str">
        <f>IF(Output[[#This Row],[Contract Measures]]="","",contract_value)</f>
        <v/>
      </c>
      <c r="F135" t="str">
        <f>IF(Output[[#This Row],[Contract Measures]]="","",reporting_frequency)</f>
        <v/>
      </c>
      <c r="G135" s="8" t="str">
        <f>IF(Output[[#This Row],[Contract Measures]]="","",reporting_start)</f>
        <v/>
      </c>
      <c r="H135" t="str">
        <f>IF(Output[[#This Row],[Contract Measures]]="","",reporting_type)</f>
        <v/>
      </c>
      <c r="I135" t="str">
        <f>IF('2 - Monitoring'!B137=0,"",'2 - Monitoring'!B137)</f>
        <v/>
      </c>
      <c r="J135" t="str">
        <f>'2 - Monitoring'!D137</f>
        <v/>
      </c>
      <c r="K135" t="str">
        <f>'2 - Monitoring'!E137</f>
        <v/>
      </c>
      <c r="L135" t="str">
        <f>'2 - Monitoring'!F137</f>
        <v/>
      </c>
      <c r="M135" s="19" t="str">
        <f>'2 - Monitoring'!G137</f>
        <v/>
      </c>
      <c r="N135" t="str">
        <f>IF(Output[[#This Row],[Contract Measures]]="","",'2 - Monitoring'!H137)</f>
        <v/>
      </c>
      <c r="O135" t="str">
        <f>IF(Output[[#This Row],[Contract Measures]]="","",'2 - Monitoring'!I137)</f>
        <v/>
      </c>
      <c r="P135" t="str">
        <f>IF(Output[[#This Row],[Contract Measures]]="","",'2 - Monitoring'!J137)</f>
        <v/>
      </c>
      <c r="Q135" t="str">
        <f>IF(Output[[#This Row],[Contract Measures]]="","",'2 - Monitoring'!K137)</f>
        <v/>
      </c>
      <c r="R135" t="str">
        <f>IF(Output[[#This Row],[Contract Measures]]="","",'2 - Monitoring'!L137)</f>
        <v/>
      </c>
      <c r="S135" t="str">
        <f>IF(Output[[#This Row],[Contract Measures]]="","",'2 - Monitoring'!M137)</f>
        <v/>
      </c>
      <c r="T135" t="str">
        <f>IF(Output[[#This Row],[Contract Measures]]="","",'2 - Monitoring'!N137)</f>
        <v/>
      </c>
      <c r="U135" t="str">
        <f>IF(Output[[#This Row],[Contract Measures]]="","",'2 - Monitoring'!O137)</f>
        <v/>
      </c>
      <c r="V135" t="str">
        <f>IF(Output[[#This Row],[Contract Measures]]="","",'2 - Monitoring'!P137)</f>
        <v/>
      </c>
      <c r="W135" t="str">
        <f>IF(Output[[#This Row],[Contract Measures]]="","",'2 - Monitoring'!Q137)</f>
        <v/>
      </c>
      <c r="X135" t="str">
        <f>IF(Output[[#This Row],[Contract Measures]]="","",'2 - Monitoring'!R137)</f>
        <v/>
      </c>
      <c r="Y135" t="str">
        <f>IF(Output[[#This Row],[Contract Measures]]="","",'2 - Monitoring'!S137)</f>
        <v/>
      </c>
      <c r="Z135" t="str">
        <f>IF(Output[[#This Row],[Contract Measures]]="","",'2 - Monitoring'!T137)</f>
        <v/>
      </c>
      <c r="AA135" t="str">
        <f>IF(Output[[#This Row],[Contract Measures]]="","",'2 - Monitoring'!U137)</f>
        <v/>
      </c>
      <c r="AB135" t="str">
        <f>IF(Output[[#This Row],[Contract Measures]]="","",'2 - Monitoring'!V137)</f>
        <v/>
      </c>
      <c r="AC135" t="str">
        <f>IF(Output[[#This Row],[Contract Measures]]="","",'2 - Monitoring'!W137)</f>
        <v/>
      </c>
      <c r="AD135" t="str">
        <f>IF(Output[[#This Row],[Contract Measures]]="","",'2 - Monitoring'!X137)</f>
        <v/>
      </c>
      <c r="AE135" t="str">
        <f>IF(Output[[#This Row],[Contract Measures]]="","",'2 - Monitoring'!Y137)</f>
        <v/>
      </c>
      <c r="AF135" t="str">
        <f>IF(Output[[#This Row],[Contract Measures]]="","",'2 - Monitoring'!Z137)</f>
        <v/>
      </c>
      <c r="AG135" t="str">
        <f>IF(Output[[#This Row],[Contract Measures]]="","",'2 - Monitoring'!AA137)</f>
        <v/>
      </c>
      <c r="AH135" t="str">
        <f>IF(Output[[#This Row],[Contract Measures]]="","",'2 - Monitoring'!AB137)</f>
        <v/>
      </c>
      <c r="AI135" t="str">
        <f>IF(Output[[#This Row],[Contract Measures]]="","",'2 - Monitoring'!AC137)</f>
        <v/>
      </c>
      <c r="AJ135" t="str">
        <f>IF(Output[[#This Row],[Contract Measures]]="","",'2 - Monitoring'!AD137)</f>
        <v/>
      </c>
      <c r="AK135" t="str">
        <f>IF(Output[[#This Row],[Contract Measures]]="","",'2 - Monitoring'!AE137)</f>
        <v/>
      </c>
      <c r="AL135" t="str">
        <f>IF(Output[[#This Row],[Contract Measures]]="","",'2 - Monitoring'!AF137)</f>
        <v/>
      </c>
      <c r="AM135" t="str">
        <f>IF(Output[[#This Row],[Contract Measures]]="","",'2 - Monitoring'!AG137)</f>
        <v/>
      </c>
      <c r="AN135" t="str">
        <f>IF(Output[[#This Row],[Contract Measures]]="","",'2 - Monitoring'!AH137)</f>
        <v/>
      </c>
      <c r="AO135" t="str">
        <f>IF(Output[[#This Row],[Contract Measures]]="","",'2 - Monitoring'!AI137)</f>
        <v/>
      </c>
      <c r="AP135" t="str">
        <f>IF(Output[[#This Row],[Contract Measures]]="","",'2 - Monitoring'!AJ137)</f>
        <v/>
      </c>
      <c r="AQ135" t="str">
        <f>IF(Output[[#This Row],[Contract Measures]]="","",'2 - Monitoring'!AK137)</f>
        <v/>
      </c>
      <c r="AR135" t="str">
        <f>IF(Output[[#This Row],[Contract Measures]]="","",'2 - Monitoring'!AL137)</f>
        <v/>
      </c>
      <c r="AS135" t="str">
        <f>IF(Output[[#This Row],[Contract Measures]]="","",'2 - Monitoring'!AM137)</f>
        <v/>
      </c>
    </row>
    <row r="136" spans="2:45">
      <c r="B136" t="str">
        <f>IF(Output[[#This Row],[Contract Measures]]="","",contract_name)</f>
        <v/>
      </c>
      <c r="C136" t="str">
        <f>IF(Output[[#This Row],[Contract Measures]]="","",contract_ref)</f>
        <v/>
      </c>
      <c r="D136" t="str">
        <f>IF(Output[[#This Row],[Contract Measures]]="","",contract_supplier)</f>
        <v/>
      </c>
      <c r="E136" t="str">
        <f>IF(Output[[#This Row],[Contract Measures]]="","",contract_value)</f>
        <v/>
      </c>
      <c r="F136" t="str">
        <f>IF(Output[[#This Row],[Contract Measures]]="","",reporting_frequency)</f>
        <v/>
      </c>
      <c r="G136" s="8" t="str">
        <f>IF(Output[[#This Row],[Contract Measures]]="","",reporting_start)</f>
        <v/>
      </c>
      <c r="H136" t="str">
        <f>IF(Output[[#This Row],[Contract Measures]]="","",reporting_type)</f>
        <v/>
      </c>
      <c r="I136" t="str">
        <f>IF('2 - Monitoring'!B138=0,"",'2 - Monitoring'!B138)</f>
        <v/>
      </c>
      <c r="J136" t="str">
        <f>'2 - Monitoring'!D138</f>
        <v/>
      </c>
      <c r="K136" t="str">
        <f>'2 - Monitoring'!E138</f>
        <v/>
      </c>
      <c r="L136" t="str">
        <f>'2 - Monitoring'!F138</f>
        <v/>
      </c>
      <c r="M136" s="19" t="str">
        <f>'2 - Monitoring'!G138</f>
        <v/>
      </c>
      <c r="N136" t="str">
        <f>IF(Output[[#This Row],[Contract Measures]]="","",'2 - Monitoring'!H138)</f>
        <v/>
      </c>
      <c r="O136" t="str">
        <f>IF(Output[[#This Row],[Contract Measures]]="","",'2 - Monitoring'!I138)</f>
        <v/>
      </c>
      <c r="P136" t="str">
        <f>IF(Output[[#This Row],[Contract Measures]]="","",'2 - Monitoring'!J138)</f>
        <v/>
      </c>
      <c r="Q136" t="str">
        <f>IF(Output[[#This Row],[Contract Measures]]="","",'2 - Monitoring'!K138)</f>
        <v/>
      </c>
      <c r="R136" t="str">
        <f>IF(Output[[#This Row],[Contract Measures]]="","",'2 - Monitoring'!L138)</f>
        <v/>
      </c>
      <c r="S136" t="str">
        <f>IF(Output[[#This Row],[Contract Measures]]="","",'2 - Monitoring'!M138)</f>
        <v/>
      </c>
      <c r="T136" t="str">
        <f>IF(Output[[#This Row],[Contract Measures]]="","",'2 - Monitoring'!N138)</f>
        <v/>
      </c>
      <c r="U136" t="str">
        <f>IF(Output[[#This Row],[Contract Measures]]="","",'2 - Monitoring'!O138)</f>
        <v/>
      </c>
      <c r="V136" t="str">
        <f>IF(Output[[#This Row],[Contract Measures]]="","",'2 - Monitoring'!P138)</f>
        <v/>
      </c>
      <c r="W136" t="str">
        <f>IF(Output[[#This Row],[Contract Measures]]="","",'2 - Monitoring'!Q138)</f>
        <v/>
      </c>
      <c r="X136" t="str">
        <f>IF(Output[[#This Row],[Contract Measures]]="","",'2 - Monitoring'!R138)</f>
        <v/>
      </c>
      <c r="Y136" t="str">
        <f>IF(Output[[#This Row],[Contract Measures]]="","",'2 - Monitoring'!S138)</f>
        <v/>
      </c>
      <c r="Z136" t="str">
        <f>IF(Output[[#This Row],[Contract Measures]]="","",'2 - Monitoring'!T138)</f>
        <v/>
      </c>
      <c r="AA136" t="str">
        <f>IF(Output[[#This Row],[Contract Measures]]="","",'2 - Monitoring'!U138)</f>
        <v/>
      </c>
      <c r="AB136" t="str">
        <f>IF(Output[[#This Row],[Contract Measures]]="","",'2 - Monitoring'!V138)</f>
        <v/>
      </c>
      <c r="AC136" t="str">
        <f>IF(Output[[#This Row],[Contract Measures]]="","",'2 - Monitoring'!W138)</f>
        <v/>
      </c>
      <c r="AD136" t="str">
        <f>IF(Output[[#This Row],[Contract Measures]]="","",'2 - Monitoring'!X138)</f>
        <v/>
      </c>
      <c r="AE136" t="str">
        <f>IF(Output[[#This Row],[Contract Measures]]="","",'2 - Monitoring'!Y138)</f>
        <v/>
      </c>
      <c r="AF136" t="str">
        <f>IF(Output[[#This Row],[Contract Measures]]="","",'2 - Monitoring'!Z138)</f>
        <v/>
      </c>
      <c r="AG136" t="str">
        <f>IF(Output[[#This Row],[Contract Measures]]="","",'2 - Monitoring'!AA138)</f>
        <v/>
      </c>
      <c r="AH136" t="str">
        <f>IF(Output[[#This Row],[Contract Measures]]="","",'2 - Monitoring'!AB138)</f>
        <v/>
      </c>
      <c r="AI136" t="str">
        <f>IF(Output[[#This Row],[Contract Measures]]="","",'2 - Monitoring'!AC138)</f>
        <v/>
      </c>
      <c r="AJ136" t="str">
        <f>IF(Output[[#This Row],[Contract Measures]]="","",'2 - Monitoring'!AD138)</f>
        <v/>
      </c>
      <c r="AK136" t="str">
        <f>IF(Output[[#This Row],[Contract Measures]]="","",'2 - Monitoring'!AE138)</f>
        <v/>
      </c>
      <c r="AL136" t="str">
        <f>IF(Output[[#This Row],[Contract Measures]]="","",'2 - Monitoring'!AF138)</f>
        <v/>
      </c>
      <c r="AM136" t="str">
        <f>IF(Output[[#This Row],[Contract Measures]]="","",'2 - Monitoring'!AG138)</f>
        <v/>
      </c>
      <c r="AN136" t="str">
        <f>IF(Output[[#This Row],[Contract Measures]]="","",'2 - Monitoring'!AH138)</f>
        <v/>
      </c>
      <c r="AO136" t="str">
        <f>IF(Output[[#This Row],[Contract Measures]]="","",'2 - Monitoring'!AI138)</f>
        <v/>
      </c>
      <c r="AP136" t="str">
        <f>IF(Output[[#This Row],[Contract Measures]]="","",'2 - Monitoring'!AJ138)</f>
        <v/>
      </c>
      <c r="AQ136" t="str">
        <f>IF(Output[[#This Row],[Contract Measures]]="","",'2 - Monitoring'!AK138)</f>
        <v/>
      </c>
      <c r="AR136" t="str">
        <f>IF(Output[[#This Row],[Contract Measures]]="","",'2 - Monitoring'!AL138)</f>
        <v/>
      </c>
      <c r="AS136" t="str">
        <f>IF(Output[[#This Row],[Contract Measures]]="","",'2 - Monitoring'!AM138)</f>
        <v/>
      </c>
    </row>
    <row r="137" spans="2:45">
      <c r="B137" t="str">
        <f>IF(Output[[#This Row],[Contract Measures]]="","",contract_name)</f>
        <v/>
      </c>
      <c r="C137" t="str">
        <f>IF(Output[[#This Row],[Contract Measures]]="","",contract_ref)</f>
        <v/>
      </c>
      <c r="D137" t="str">
        <f>IF(Output[[#This Row],[Contract Measures]]="","",contract_supplier)</f>
        <v/>
      </c>
      <c r="E137" t="str">
        <f>IF(Output[[#This Row],[Contract Measures]]="","",contract_value)</f>
        <v/>
      </c>
      <c r="F137" t="str">
        <f>IF(Output[[#This Row],[Contract Measures]]="","",reporting_frequency)</f>
        <v/>
      </c>
      <c r="G137" s="8" t="str">
        <f>IF(Output[[#This Row],[Contract Measures]]="","",reporting_start)</f>
        <v/>
      </c>
      <c r="H137" t="str">
        <f>IF(Output[[#This Row],[Contract Measures]]="","",reporting_type)</f>
        <v/>
      </c>
      <c r="I137" t="str">
        <f>IF('2 - Monitoring'!B139=0,"",'2 - Monitoring'!B139)</f>
        <v/>
      </c>
      <c r="J137" t="str">
        <f>'2 - Monitoring'!D139</f>
        <v/>
      </c>
      <c r="K137" t="str">
        <f>'2 - Monitoring'!E139</f>
        <v/>
      </c>
      <c r="L137" t="str">
        <f>'2 - Monitoring'!F139</f>
        <v/>
      </c>
      <c r="M137" s="19" t="str">
        <f>'2 - Monitoring'!G139</f>
        <v/>
      </c>
      <c r="N137" t="str">
        <f>IF(Output[[#This Row],[Contract Measures]]="","",'2 - Monitoring'!H139)</f>
        <v/>
      </c>
      <c r="O137" t="str">
        <f>IF(Output[[#This Row],[Contract Measures]]="","",'2 - Monitoring'!I139)</f>
        <v/>
      </c>
      <c r="P137" t="str">
        <f>IF(Output[[#This Row],[Contract Measures]]="","",'2 - Monitoring'!J139)</f>
        <v/>
      </c>
      <c r="Q137" t="str">
        <f>IF(Output[[#This Row],[Contract Measures]]="","",'2 - Monitoring'!K139)</f>
        <v/>
      </c>
      <c r="R137" t="str">
        <f>IF(Output[[#This Row],[Contract Measures]]="","",'2 - Monitoring'!L139)</f>
        <v/>
      </c>
      <c r="S137" t="str">
        <f>IF(Output[[#This Row],[Contract Measures]]="","",'2 - Monitoring'!M139)</f>
        <v/>
      </c>
      <c r="T137" t="str">
        <f>IF(Output[[#This Row],[Contract Measures]]="","",'2 - Monitoring'!N139)</f>
        <v/>
      </c>
      <c r="U137" t="str">
        <f>IF(Output[[#This Row],[Contract Measures]]="","",'2 - Monitoring'!O139)</f>
        <v/>
      </c>
      <c r="V137" t="str">
        <f>IF(Output[[#This Row],[Contract Measures]]="","",'2 - Monitoring'!P139)</f>
        <v/>
      </c>
      <c r="W137" t="str">
        <f>IF(Output[[#This Row],[Contract Measures]]="","",'2 - Monitoring'!Q139)</f>
        <v/>
      </c>
      <c r="X137" t="str">
        <f>IF(Output[[#This Row],[Contract Measures]]="","",'2 - Monitoring'!R139)</f>
        <v/>
      </c>
      <c r="Y137" t="str">
        <f>IF(Output[[#This Row],[Contract Measures]]="","",'2 - Monitoring'!S139)</f>
        <v/>
      </c>
      <c r="Z137" t="str">
        <f>IF(Output[[#This Row],[Contract Measures]]="","",'2 - Monitoring'!T139)</f>
        <v/>
      </c>
      <c r="AA137" t="str">
        <f>IF(Output[[#This Row],[Contract Measures]]="","",'2 - Monitoring'!U139)</f>
        <v/>
      </c>
      <c r="AB137" t="str">
        <f>IF(Output[[#This Row],[Contract Measures]]="","",'2 - Monitoring'!V139)</f>
        <v/>
      </c>
      <c r="AC137" t="str">
        <f>IF(Output[[#This Row],[Contract Measures]]="","",'2 - Monitoring'!W139)</f>
        <v/>
      </c>
      <c r="AD137" t="str">
        <f>IF(Output[[#This Row],[Contract Measures]]="","",'2 - Monitoring'!X139)</f>
        <v/>
      </c>
      <c r="AE137" t="str">
        <f>IF(Output[[#This Row],[Contract Measures]]="","",'2 - Monitoring'!Y139)</f>
        <v/>
      </c>
      <c r="AF137" t="str">
        <f>IF(Output[[#This Row],[Contract Measures]]="","",'2 - Monitoring'!Z139)</f>
        <v/>
      </c>
      <c r="AG137" t="str">
        <f>IF(Output[[#This Row],[Contract Measures]]="","",'2 - Monitoring'!AA139)</f>
        <v/>
      </c>
      <c r="AH137" t="str">
        <f>IF(Output[[#This Row],[Contract Measures]]="","",'2 - Monitoring'!AB139)</f>
        <v/>
      </c>
      <c r="AI137" t="str">
        <f>IF(Output[[#This Row],[Contract Measures]]="","",'2 - Monitoring'!AC139)</f>
        <v/>
      </c>
      <c r="AJ137" t="str">
        <f>IF(Output[[#This Row],[Contract Measures]]="","",'2 - Monitoring'!AD139)</f>
        <v/>
      </c>
      <c r="AK137" t="str">
        <f>IF(Output[[#This Row],[Contract Measures]]="","",'2 - Monitoring'!AE139)</f>
        <v/>
      </c>
      <c r="AL137" t="str">
        <f>IF(Output[[#This Row],[Contract Measures]]="","",'2 - Monitoring'!AF139)</f>
        <v/>
      </c>
      <c r="AM137" t="str">
        <f>IF(Output[[#This Row],[Contract Measures]]="","",'2 - Monitoring'!AG139)</f>
        <v/>
      </c>
      <c r="AN137" t="str">
        <f>IF(Output[[#This Row],[Contract Measures]]="","",'2 - Monitoring'!AH139)</f>
        <v/>
      </c>
      <c r="AO137" t="str">
        <f>IF(Output[[#This Row],[Contract Measures]]="","",'2 - Monitoring'!AI139)</f>
        <v/>
      </c>
      <c r="AP137" t="str">
        <f>IF(Output[[#This Row],[Contract Measures]]="","",'2 - Monitoring'!AJ139)</f>
        <v/>
      </c>
      <c r="AQ137" t="str">
        <f>IF(Output[[#This Row],[Contract Measures]]="","",'2 - Monitoring'!AK139)</f>
        <v/>
      </c>
      <c r="AR137" t="str">
        <f>IF(Output[[#This Row],[Contract Measures]]="","",'2 - Monitoring'!AL139)</f>
        <v/>
      </c>
      <c r="AS137" t="str">
        <f>IF(Output[[#This Row],[Contract Measures]]="","",'2 - Monitoring'!AM139)</f>
        <v/>
      </c>
    </row>
    <row r="138" spans="2:45">
      <c r="B138" t="str">
        <f>IF(Output[[#This Row],[Contract Measures]]="","",contract_name)</f>
        <v/>
      </c>
      <c r="C138" t="str">
        <f>IF(Output[[#This Row],[Contract Measures]]="","",contract_ref)</f>
        <v/>
      </c>
      <c r="D138" t="str">
        <f>IF(Output[[#This Row],[Contract Measures]]="","",contract_supplier)</f>
        <v/>
      </c>
      <c r="E138" t="str">
        <f>IF(Output[[#This Row],[Contract Measures]]="","",contract_value)</f>
        <v/>
      </c>
      <c r="F138" t="str">
        <f>IF(Output[[#This Row],[Contract Measures]]="","",reporting_frequency)</f>
        <v/>
      </c>
      <c r="G138" s="8" t="str">
        <f>IF(Output[[#This Row],[Contract Measures]]="","",reporting_start)</f>
        <v/>
      </c>
      <c r="H138" t="str">
        <f>IF(Output[[#This Row],[Contract Measures]]="","",reporting_type)</f>
        <v/>
      </c>
      <c r="I138" t="str">
        <f>IF('2 - Monitoring'!B140=0,"",'2 - Monitoring'!B140)</f>
        <v/>
      </c>
      <c r="J138" t="str">
        <f>'2 - Monitoring'!D140</f>
        <v/>
      </c>
      <c r="K138" t="str">
        <f>'2 - Monitoring'!E140</f>
        <v/>
      </c>
      <c r="L138" t="str">
        <f>'2 - Monitoring'!F140</f>
        <v/>
      </c>
      <c r="M138" s="19" t="str">
        <f>'2 - Monitoring'!G140</f>
        <v/>
      </c>
      <c r="N138" t="str">
        <f>IF(Output[[#This Row],[Contract Measures]]="","",'2 - Monitoring'!H140)</f>
        <v/>
      </c>
      <c r="O138" t="str">
        <f>IF(Output[[#This Row],[Contract Measures]]="","",'2 - Monitoring'!I140)</f>
        <v/>
      </c>
      <c r="P138" t="str">
        <f>IF(Output[[#This Row],[Contract Measures]]="","",'2 - Monitoring'!J140)</f>
        <v/>
      </c>
      <c r="Q138" t="str">
        <f>IF(Output[[#This Row],[Contract Measures]]="","",'2 - Monitoring'!K140)</f>
        <v/>
      </c>
      <c r="R138" t="str">
        <f>IF(Output[[#This Row],[Contract Measures]]="","",'2 - Monitoring'!L140)</f>
        <v/>
      </c>
      <c r="S138" t="str">
        <f>IF(Output[[#This Row],[Contract Measures]]="","",'2 - Monitoring'!M140)</f>
        <v/>
      </c>
      <c r="T138" t="str">
        <f>IF(Output[[#This Row],[Contract Measures]]="","",'2 - Monitoring'!N140)</f>
        <v/>
      </c>
      <c r="U138" t="str">
        <f>IF(Output[[#This Row],[Contract Measures]]="","",'2 - Monitoring'!O140)</f>
        <v/>
      </c>
      <c r="V138" t="str">
        <f>IF(Output[[#This Row],[Contract Measures]]="","",'2 - Monitoring'!P140)</f>
        <v/>
      </c>
      <c r="W138" t="str">
        <f>IF(Output[[#This Row],[Contract Measures]]="","",'2 - Monitoring'!Q140)</f>
        <v/>
      </c>
      <c r="X138" t="str">
        <f>IF(Output[[#This Row],[Contract Measures]]="","",'2 - Monitoring'!R140)</f>
        <v/>
      </c>
      <c r="Y138" t="str">
        <f>IF(Output[[#This Row],[Contract Measures]]="","",'2 - Monitoring'!S140)</f>
        <v/>
      </c>
      <c r="Z138" t="str">
        <f>IF(Output[[#This Row],[Contract Measures]]="","",'2 - Monitoring'!T140)</f>
        <v/>
      </c>
      <c r="AA138" t="str">
        <f>IF(Output[[#This Row],[Contract Measures]]="","",'2 - Monitoring'!U140)</f>
        <v/>
      </c>
      <c r="AB138" t="str">
        <f>IF(Output[[#This Row],[Contract Measures]]="","",'2 - Monitoring'!V140)</f>
        <v/>
      </c>
      <c r="AC138" t="str">
        <f>IF(Output[[#This Row],[Contract Measures]]="","",'2 - Monitoring'!W140)</f>
        <v/>
      </c>
      <c r="AD138" t="str">
        <f>IF(Output[[#This Row],[Contract Measures]]="","",'2 - Monitoring'!X140)</f>
        <v/>
      </c>
      <c r="AE138" t="str">
        <f>IF(Output[[#This Row],[Contract Measures]]="","",'2 - Monitoring'!Y140)</f>
        <v/>
      </c>
      <c r="AF138" t="str">
        <f>IF(Output[[#This Row],[Contract Measures]]="","",'2 - Monitoring'!Z140)</f>
        <v/>
      </c>
      <c r="AG138" t="str">
        <f>IF(Output[[#This Row],[Contract Measures]]="","",'2 - Monitoring'!AA140)</f>
        <v/>
      </c>
      <c r="AH138" t="str">
        <f>IF(Output[[#This Row],[Contract Measures]]="","",'2 - Monitoring'!AB140)</f>
        <v/>
      </c>
      <c r="AI138" t="str">
        <f>IF(Output[[#This Row],[Contract Measures]]="","",'2 - Monitoring'!AC140)</f>
        <v/>
      </c>
      <c r="AJ138" t="str">
        <f>IF(Output[[#This Row],[Contract Measures]]="","",'2 - Monitoring'!AD140)</f>
        <v/>
      </c>
      <c r="AK138" t="str">
        <f>IF(Output[[#This Row],[Contract Measures]]="","",'2 - Monitoring'!AE140)</f>
        <v/>
      </c>
      <c r="AL138" t="str">
        <f>IF(Output[[#This Row],[Contract Measures]]="","",'2 - Monitoring'!AF140)</f>
        <v/>
      </c>
      <c r="AM138" t="str">
        <f>IF(Output[[#This Row],[Contract Measures]]="","",'2 - Monitoring'!AG140)</f>
        <v/>
      </c>
      <c r="AN138" t="str">
        <f>IF(Output[[#This Row],[Contract Measures]]="","",'2 - Monitoring'!AH140)</f>
        <v/>
      </c>
      <c r="AO138" t="str">
        <f>IF(Output[[#This Row],[Contract Measures]]="","",'2 - Monitoring'!AI140)</f>
        <v/>
      </c>
      <c r="AP138" t="str">
        <f>IF(Output[[#This Row],[Contract Measures]]="","",'2 - Monitoring'!AJ140)</f>
        <v/>
      </c>
      <c r="AQ138" t="str">
        <f>IF(Output[[#This Row],[Contract Measures]]="","",'2 - Monitoring'!AK140)</f>
        <v/>
      </c>
      <c r="AR138" t="str">
        <f>IF(Output[[#This Row],[Contract Measures]]="","",'2 - Monitoring'!AL140)</f>
        <v/>
      </c>
      <c r="AS138" t="str">
        <f>IF(Output[[#This Row],[Contract Measures]]="","",'2 - Monitoring'!AM140)</f>
        <v/>
      </c>
    </row>
    <row r="139" spans="2:45">
      <c r="B139" t="str">
        <f>IF(Output[[#This Row],[Contract Measures]]="","",contract_name)</f>
        <v/>
      </c>
      <c r="C139" t="str">
        <f>IF(Output[[#This Row],[Contract Measures]]="","",contract_ref)</f>
        <v/>
      </c>
      <c r="D139" t="str">
        <f>IF(Output[[#This Row],[Contract Measures]]="","",contract_supplier)</f>
        <v/>
      </c>
      <c r="E139" t="str">
        <f>IF(Output[[#This Row],[Contract Measures]]="","",contract_value)</f>
        <v/>
      </c>
      <c r="F139" t="str">
        <f>IF(Output[[#This Row],[Contract Measures]]="","",reporting_frequency)</f>
        <v/>
      </c>
      <c r="G139" s="8" t="str">
        <f>IF(Output[[#This Row],[Contract Measures]]="","",reporting_start)</f>
        <v/>
      </c>
      <c r="H139" t="str">
        <f>IF(Output[[#This Row],[Contract Measures]]="","",reporting_type)</f>
        <v/>
      </c>
      <c r="I139" t="str">
        <f>IF('2 - Monitoring'!B141=0,"",'2 - Monitoring'!B141)</f>
        <v/>
      </c>
      <c r="J139" t="str">
        <f>'2 - Monitoring'!D141</f>
        <v/>
      </c>
      <c r="K139" t="str">
        <f>'2 - Monitoring'!E141</f>
        <v/>
      </c>
      <c r="L139" t="str">
        <f>'2 - Monitoring'!F141</f>
        <v/>
      </c>
      <c r="M139" s="19" t="str">
        <f>'2 - Monitoring'!G141</f>
        <v/>
      </c>
      <c r="N139" t="str">
        <f>IF(Output[[#This Row],[Contract Measures]]="","",'2 - Monitoring'!H141)</f>
        <v/>
      </c>
      <c r="O139" t="str">
        <f>IF(Output[[#This Row],[Contract Measures]]="","",'2 - Monitoring'!I141)</f>
        <v/>
      </c>
      <c r="P139" t="str">
        <f>IF(Output[[#This Row],[Contract Measures]]="","",'2 - Monitoring'!J141)</f>
        <v/>
      </c>
      <c r="Q139" t="str">
        <f>IF(Output[[#This Row],[Contract Measures]]="","",'2 - Monitoring'!K141)</f>
        <v/>
      </c>
      <c r="R139" t="str">
        <f>IF(Output[[#This Row],[Contract Measures]]="","",'2 - Monitoring'!L141)</f>
        <v/>
      </c>
      <c r="S139" t="str">
        <f>IF(Output[[#This Row],[Contract Measures]]="","",'2 - Monitoring'!M141)</f>
        <v/>
      </c>
      <c r="T139" t="str">
        <f>IF(Output[[#This Row],[Contract Measures]]="","",'2 - Monitoring'!N141)</f>
        <v/>
      </c>
      <c r="U139" t="str">
        <f>IF(Output[[#This Row],[Contract Measures]]="","",'2 - Monitoring'!O141)</f>
        <v/>
      </c>
      <c r="V139" t="str">
        <f>IF(Output[[#This Row],[Contract Measures]]="","",'2 - Monitoring'!P141)</f>
        <v/>
      </c>
      <c r="W139" t="str">
        <f>IF(Output[[#This Row],[Contract Measures]]="","",'2 - Monitoring'!Q141)</f>
        <v/>
      </c>
      <c r="X139" t="str">
        <f>IF(Output[[#This Row],[Contract Measures]]="","",'2 - Monitoring'!R141)</f>
        <v/>
      </c>
      <c r="Y139" t="str">
        <f>IF(Output[[#This Row],[Contract Measures]]="","",'2 - Monitoring'!S141)</f>
        <v/>
      </c>
      <c r="Z139" t="str">
        <f>IF(Output[[#This Row],[Contract Measures]]="","",'2 - Monitoring'!T141)</f>
        <v/>
      </c>
      <c r="AA139" t="str">
        <f>IF(Output[[#This Row],[Contract Measures]]="","",'2 - Monitoring'!U141)</f>
        <v/>
      </c>
      <c r="AB139" t="str">
        <f>IF(Output[[#This Row],[Contract Measures]]="","",'2 - Monitoring'!V141)</f>
        <v/>
      </c>
      <c r="AC139" t="str">
        <f>IF(Output[[#This Row],[Contract Measures]]="","",'2 - Monitoring'!W141)</f>
        <v/>
      </c>
      <c r="AD139" t="str">
        <f>IF(Output[[#This Row],[Contract Measures]]="","",'2 - Monitoring'!X141)</f>
        <v/>
      </c>
      <c r="AE139" t="str">
        <f>IF(Output[[#This Row],[Contract Measures]]="","",'2 - Monitoring'!Y141)</f>
        <v/>
      </c>
      <c r="AF139" t="str">
        <f>IF(Output[[#This Row],[Contract Measures]]="","",'2 - Monitoring'!Z141)</f>
        <v/>
      </c>
      <c r="AG139" t="str">
        <f>IF(Output[[#This Row],[Contract Measures]]="","",'2 - Monitoring'!AA141)</f>
        <v/>
      </c>
      <c r="AH139" t="str">
        <f>IF(Output[[#This Row],[Contract Measures]]="","",'2 - Monitoring'!AB141)</f>
        <v/>
      </c>
      <c r="AI139" t="str">
        <f>IF(Output[[#This Row],[Contract Measures]]="","",'2 - Monitoring'!AC141)</f>
        <v/>
      </c>
      <c r="AJ139" t="str">
        <f>IF(Output[[#This Row],[Contract Measures]]="","",'2 - Monitoring'!AD141)</f>
        <v/>
      </c>
      <c r="AK139" t="str">
        <f>IF(Output[[#This Row],[Contract Measures]]="","",'2 - Monitoring'!AE141)</f>
        <v/>
      </c>
      <c r="AL139" t="str">
        <f>IF(Output[[#This Row],[Contract Measures]]="","",'2 - Monitoring'!AF141)</f>
        <v/>
      </c>
      <c r="AM139" t="str">
        <f>IF(Output[[#This Row],[Contract Measures]]="","",'2 - Monitoring'!AG141)</f>
        <v/>
      </c>
      <c r="AN139" t="str">
        <f>IF(Output[[#This Row],[Contract Measures]]="","",'2 - Monitoring'!AH141)</f>
        <v/>
      </c>
      <c r="AO139" t="str">
        <f>IF(Output[[#This Row],[Contract Measures]]="","",'2 - Monitoring'!AI141)</f>
        <v/>
      </c>
      <c r="AP139" t="str">
        <f>IF(Output[[#This Row],[Contract Measures]]="","",'2 - Monitoring'!AJ141)</f>
        <v/>
      </c>
      <c r="AQ139" t="str">
        <f>IF(Output[[#This Row],[Contract Measures]]="","",'2 - Monitoring'!AK141)</f>
        <v/>
      </c>
      <c r="AR139" t="str">
        <f>IF(Output[[#This Row],[Contract Measures]]="","",'2 - Monitoring'!AL141)</f>
        <v/>
      </c>
      <c r="AS139" t="str">
        <f>IF(Output[[#This Row],[Contract Measures]]="","",'2 - Monitoring'!AM141)</f>
        <v/>
      </c>
    </row>
    <row r="140" spans="2:45">
      <c r="B140" t="str">
        <f>IF(Output[[#This Row],[Contract Measures]]="","",contract_name)</f>
        <v/>
      </c>
      <c r="C140" t="str">
        <f>IF(Output[[#This Row],[Contract Measures]]="","",contract_ref)</f>
        <v/>
      </c>
      <c r="D140" t="str">
        <f>IF(Output[[#This Row],[Contract Measures]]="","",contract_supplier)</f>
        <v/>
      </c>
      <c r="E140" t="str">
        <f>IF(Output[[#This Row],[Contract Measures]]="","",contract_value)</f>
        <v/>
      </c>
      <c r="F140" t="str">
        <f>IF(Output[[#This Row],[Contract Measures]]="","",reporting_frequency)</f>
        <v/>
      </c>
      <c r="G140" s="8" t="str">
        <f>IF(Output[[#This Row],[Contract Measures]]="","",reporting_start)</f>
        <v/>
      </c>
      <c r="H140" t="str">
        <f>IF(Output[[#This Row],[Contract Measures]]="","",reporting_type)</f>
        <v/>
      </c>
      <c r="I140" t="str">
        <f>IF('2 - Monitoring'!B142=0,"",'2 - Monitoring'!B142)</f>
        <v/>
      </c>
      <c r="J140" t="str">
        <f>'2 - Monitoring'!D142</f>
        <v/>
      </c>
      <c r="K140" t="str">
        <f>'2 - Monitoring'!E142</f>
        <v/>
      </c>
      <c r="L140" t="str">
        <f>'2 - Monitoring'!F142</f>
        <v/>
      </c>
      <c r="M140" s="19" t="str">
        <f>'2 - Monitoring'!G142</f>
        <v/>
      </c>
      <c r="N140" t="str">
        <f>IF(Output[[#This Row],[Contract Measures]]="","",'2 - Monitoring'!H142)</f>
        <v/>
      </c>
      <c r="O140" t="str">
        <f>IF(Output[[#This Row],[Contract Measures]]="","",'2 - Monitoring'!I142)</f>
        <v/>
      </c>
      <c r="P140" t="str">
        <f>IF(Output[[#This Row],[Contract Measures]]="","",'2 - Monitoring'!J142)</f>
        <v/>
      </c>
      <c r="Q140" t="str">
        <f>IF(Output[[#This Row],[Contract Measures]]="","",'2 - Monitoring'!K142)</f>
        <v/>
      </c>
      <c r="R140" t="str">
        <f>IF(Output[[#This Row],[Contract Measures]]="","",'2 - Monitoring'!L142)</f>
        <v/>
      </c>
      <c r="S140" t="str">
        <f>IF(Output[[#This Row],[Contract Measures]]="","",'2 - Monitoring'!M142)</f>
        <v/>
      </c>
      <c r="T140" t="str">
        <f>IF(Output[[#This Row],[Contract Measures]]="","",'2 - Monitoring'!N142)</f>
        <v/>
      </c>
      <c r="U140" t="str">
        <f>IF(Output[[#This Row],[Contract Measures]]="","",'2 - Monitoring'!O142)</f>
        <v/>
      </c>
      <c r="V140" t="str">
        <f>IF(Output[[#This Row],[Contract Measures]]="","",'2 - Monitoring'!P142)</f>
        <v/>
      </c>
      <c r="W140" t="str">
        <f>IF(Output[[#This Row],[Contract Measures]]="","",'2 - Monitoring'!Q142)</f>
        <v/>
      </c>
      <c r="X140" t="str">
        <f>IF(Output[[#This Row],[Contract Measures]]="","",'2 - Monitoring'!R142)</f>
        <v/>
      </c>
      <c r="Y140" t="str">
        <f>IF(Output[[#This Row],[Contract Measures]]="","",'2 - Monitoring'!S142)</f>
        <v/>
      </c>
      <c r="Z140" t="str">
        <f>IF(Output[[#This Row],[Contract Measures]]="","",'2 - Monitoring'!T142)</f>
        <v/>
      </c>
      <c r="AA140" t="str">
        <f>IF(Output[[#This Row],[Contract Measures]]="","",'2 - Monitoring'!U142)</f>
        <v/>
      </c>
      <c r="AB140" t="str">
        <f>IF(Output[[#This Row],[Contract Measures]]="","",'2 - Monitoring'!V142)</f>
        <v/>
      </c>
      <c r="AC140" t="str">
        <f>IF(Output[[#This Row],[Contract Measures]]="","",'2 - Monitoring'!W142)</f>
        <v/>
      </c>
      <c r="AD140" t="str">
        <f>IF(Output[[#This Row],[Contract Measures]]="","",'2 - Monitoring'!X142)</f>
        <v/>
      </c>
      <c r="AE140" t="str">
        <f>IF(Output[[#This Row],[Contract Measures]]="","",'2 - Monitoring'!Y142)</f>
        <v/>
      </c>
      <c r="AF140" t="str">
        <f>IF(Output[[#This Row],[Contract Measures]]="","",'2 - Monitoring'!Z142)</f>
        <v/>
      </c>
      <c r="AG140" t="str">
        <f>IF(Output[[#This Row],[Contract Measures]]="","",'2 - Monitoring'!AA142)</f>
        <v/>
      </c>
      <c r="AH140" t="str">
        <f>IF(Output[[#This Row],[Contract Measures]]="","",'2 - Monitoring'!AB142)</f>
        <v/>
      </c>
      <c r="AI140" t="str">
        <f>IF(Output[[#This Row],[Contract Measures]]="","",'2 - Monitoring'!AC142)</f>
        <v/>
      </c>
      <c r="AJ140" t="str">
        <f>IF(Output[[#This Row],[Contract Measures]]="","",'2 - Monitoring'!AD142)</f>
        <v/>
      </c>
      <c r="AK140" t="str">
        <f>IF(Output[[#This Row],[Contract Measures]]="","",'2 - Monitoring'!AE142)</f>
        <v/>
      </c>
      <c r="AL140" t="str">
        <f>IF(Output[[#This Row],[Contract Measures]]="","",'2 - Monitoring'!AF142)</f>
        <v/>
      </c>
      <c r="AM140" t="str">
        <f>IF(Output[[#This Row],[Contract Measures]]="","",'2 - Monitoring'!AG142)</f>
        <v/>
      </c>
      <c r="AN140" t="str">
        <f>IF(Output[[#This Row],[Contract Measures]]="","",'2 - Monitoring'!AH142)</f>
        <v/>
      </c>
      <c r="AO140" t="str">
        <f>IF(Output[[#This Row],[Contract Measures]]="","",'2 - Monitoring'!AI142)</f>
        <v/>
      </c>
      <c r="AP140" t="str">
        <f>IF(Output[[#This Row],[Contract Measures]]="","",'2 - Monitoring'!AJ142)</f>
        <v/>
      </c>
      <c r="AQ140" t="str">
        <f>IF(Output[[#This Row],[Contract Measures]]="","",'2 - Monitoring'!AK142)</f>
        <v/>
      </c>
      <c r="AR140" t="str">
        <f>IF(Output[[#This Row],[Contract Measures]]="","",'2 - Monitoring'!AL142)</f>
        <v/>
      </c>
      <c r="AS140" t="str">
        <f>IF(Output[[#This Row],[Contract Measures]]="","",'2 - Monitoring'!AM142)</f>
        <v/>
      </c>
    </row>
    <row r="141" spans="2:45">
      <c r="B141" t="str">
        <f>IF(Output[[#This Row],[Contract Measures]]="","",contract_name)</f>
        <v/>
      </c>
      <c r="C141" t="str">
        <f>IF(Output[[#This Row],[Contract Measures]]="","",contract_ref)</f>
        <v/>
      </c>
      <c r="D141" t="str">
        <f>IF(Output[[#This Row],[Contract Measures]]="","",contract_supplier)</f>
        <v/>
      </c>
      <c r="E141" t="str">
        <f>IF(Output[[#This Row],[Contract Measures]]="","",contract_value)</f>
        <v/>
      </c>
      <c r="F141" t="str">
        <f>IF(Output[[#This Row],[Contract Measures]]="","",reporting_frequency)</f>
        <v/>
      </c>
      <c r="G141" s="8" t="str">
        <f>IF(Output[[#This Row],[Contract Measures]]="","",reporting_start)</f>
        <v/>
      </c>
      <c r="H141" t="str">
        <f>IF(Output[[#This Row],[Contract Measures]]="","",reporting_type)</f>
        <v/>
      </c>
      <c r="I141" t="str">
        <f>IF('2 - Monitoring'!B143=0,"",'2 - Monitoring'!B143)</f>
        <v/>
      </c>
      <c r="J141" t="str">
        <f>'2 - Monitoring'!D143</f>
        <v/>
      </c>
      <c r="K141" t="str">
        <f>'2 - Monitoring'!E143</f>
        <v/>
      </c>
      <c r="L141" t="str">
        <f>'2 - Monitoring'!F143</f>
        <v/>
      </c>
      <c r="M141" s="19" t="str">
        <f>'2 - Monitoring'!G143</f>
        <v/>
      </c>
      <c r="N141" t="str">
        <f>IF(Output[[#This Row],[Contract Measures]]="","",'2 - Monitoring'!H143)</f>
        <v/>
      </c>
      <c r="O141" t="str">
        <f>IF(Output[[#This Row],[Contract Measures]]="","",'2 - Monitoring'!I143)</f>
        <v/>
      </c>
      <c r="P141" t="str">
        <f>IF(Output[[#This Row],[Contract Measures]]="","",'2 - Monitoring'!J143)</f>
        <v/>
      </c>
      <c r="Q141" t="str">
        <f>IF(Output[[#This Row],[Contract Measures]]="","",'2 - Monitoring'!K143)</f>
        <v/>
      </c>
      <c r="R141" t="str">
        <f>IF(Output[[#This Row],[Contract Measures]]="","",'2 - Monitoring'!L143)</f>
        <v/>
      </c>
      <c r="S141" t="str">
        <f>IF(Output[[#This Row],[Contract Measures]]="","",'2 - Monitoring'!M143)</f>
        <v/>
      </c>
      <c r="T141" t="str">
        <f>IF(Output[[#This Row],[Contract Measures]]="","",'2 - Monitoring'!N143)</f>
        <v/>
      </c>
      <c r="U141" t="str">
        <f>IF(Output[[#This Row],[Contract Measures]]="","",'2 - Monitoring'!O143)</f>
        <v/>
      </c>
      <c r="V141" t="str">
        <f>IF(Output[[#This Row],[Contract Measures]]="","",'2 - Monitoring'!P143)</f>
        <v/>
      </c>
      <c r="W141" t="str">
        <f>IF(Output[[#This Row],[Contract Measures]]="","",'2 - Monitoring'!Q143)</f>
        <v/>
      </c>
      <c r="X141" t="str">
        <f>IF(Output[[#This Row],[Contract Measures]]="","",'2 - Monitoring'!R143)</f>
        <v/>
      </c>
      <c r="Y141" t="str">
        <f>IF(Output[[#This Row],[Contract Measures]]="","",'2 - Monitoring'!S143)</f>
        <v/>
      </c>
      <c r="Z141" t="str">
        <f>IF(Output[[#This Row],[Contract Measures]]="","",'2 - Monitoring'!T143)</f>
        <v/>
      </c>
      <c r="AA141" t="str">
        <f>IF(Output[[#This Row],[Contract Measures]]="","",'2 - Monitoring'!U143)</f>
        <v/>
      </c>
      <c r="AB141" t="str">
        <f>IF(Output[[#This Row],[Contract Measures]]="","",'2 - Monitoring'!V143)</f>
        <v/>
      </c>
      <c r="AC141" t="str">
        <f>IF(Output[[#This Row],[Contract Measures]]="","",'2 - Monitoring'!W143)</f>
        <v/>
      </c>
      <c r="AD141" t="str">
        <f>IF(Output[[#This Row],[Contract Measures]]="","",'2 - Monitoring'!X143)</f>
        <v/>
      </c>
      <c r="AE141" t="str">
        <f>IF(Output[[#This Row],[Contract Measures]]="","",'2 - Monitoring'!Y143)</f>
        <v/>
      </c>
      <c r="AF141" t="str">
        <f>IF(Output[[#This Row],[Contract Measures]]="","",'2 - Monitoring'!Z143)</f>
        <v/>
      </c>
      <c r="AG141" t="str">
        <f>IF(Output[[#This Row],[Contract Measures]]="","",'2 - Monitoring'!AA143)</f>
        <v/>
      </c>
      <c r="AH141" t="str">
        <f>IF(Output[[#This Row],[Contract Measures]]="","",'2 - Monitoring'!AB143)</f>
        <v/>
      </c>
      <c r="AI141" t="str">
        <f>IF(Output[[#This Row],[Contract Measures]]="","",'2 - Monitoring'!AC143)</f>
        <v/>
      </c>
      <c r="AJ141" t="str">
        <f>IF(Output[[#This Row],[Contract Measures]]="","",'2 - Monitoring'!AD143)</f>
        <v/>
      </c>
      <c r="AK141" t="str">
        <f>IF(Output[[#This Row],[Contract Measures]]="","",'2 - Monitoring'!AE143)</f>
        <v/>
      </c>
      <c r="AL141" t="str">
        <f>IF(Output[[#This Row],[Contract Measures]]="","",'2 - Monitoring'!AF143)</f>
        <v/>
      </c>
      <c r="AM141" t="str">
        <f>IF(Output[[#This Row],[Contract Measures]]="","",'2 - Monitoring'!AG143)</f>
        <v/>
      </c>
      <c r="AN141" t="str">
        <f>IF(Output[[#This Row],[Contract Measures]]="","",'2 - Monitoring'!AH143)</f>
        <v/>
      </c>
      <c r="AO141" t="str">
        <f>IF(Output[[#This Row],[Contract Measures]]="","",'2 - Monitoring'!AI143)</f>
        <v/>
      </c>
      <c r="AP141" t="str">
        <f>IF(Output[[#This Row],[Contract Measures]]="","",'2 - Monitoring'!AJ143)</f>
        <v/>
      </c>
      <c r="AQ141" t="str">
        <f>IF(Output[[#This Row],[Contract Measures]]="","",'2 - Monitoring'!AK143)</f>
        <v/>
      </c>
      <c r="AR141" t="str">
        <f>IF(Output[[#This Row],[Contract Measures]]="","",'2 - Monitoring'!AL143)</f>
        <v/>
      </c>
      <c r="AS141" t="str">
        <f>IF(Output[[#This Row],[Contract Measures]]="","",'2 - Monitoring'!AM143)</f>
        <v/>
      </c>
    </row>
    <row r="142" spans="2:45">
      <c r="B142" t="str">
        <f>IF(Output[[#This Row],[Contract Measures]]="","",contract_name)</f>
        <v/>
      </c>
      <c r="C142" t="str">
        <f>IF(Output[[#This Row],[Contract Measures]]="","",contract_ref)</f>
        <v/>
      </c>
      <c r="D142" t="str">
        <f>IF(Output[[#This Row],[Contract Measures]]="","",contract_supplier)</f>
        <v/>
      </c>
      <c r="E142" t="str">
        <f>IF(Output[[#This Row],[Contract Measures]]="","",contract_value)</f>
        <v/>
      </c>
      <c r="F142" t="str">
        <f>IF(Output[[#This Row],[Contract Measures]]="","",reporting_frequency)</f>
        <v/>
      </c>
      <c r="G142" s="8" t="str">
        <f>IF(Output[[#This Row],[Contract Measures]]="","",reporting_start)</f>
        <v/>
      </c>
      <c r="H142" t="str">
        <f>IF(Output[[#This Row],[Contract Measures]]="","",reporting_type)</f>
        <v/>
      </c>
      <c r="I142" t="str">
        <f>IF('2 - Monitoring'!B144=0,"",'2 - Monitoring'!B144)</f>
        <v/>
      </c>
      <c r="J142" t="str">
        <f>'2 - Monitoring'!D144</f>
        <v/>
      </c>
      <c r="K142" t="str">
        <f>'2 - Monitoring'!E144</f>
        <v/>
      </c>
      <c r="L142" t="str">
        <f>'2 - Monitoring'!F144</f>
        <v/>
      </c>
      <c r="M142" s="19" t="str">
        <f>'2 - Monitoring'!G144</f>
        <v/>
      </c>
      <c r="N142" t="str">
        <f>IF(Output[[#This Row],[Contract Measures]]="","",'2 - Monitoring'!H144)</f>
        <v/>
      </c>
      <c r="O142" t="str">
        <f>IF(Output[[#This Row],[Contract Measures]]="","",'2 - Monitoring'!I144)</f>
        <v/>
      </c>
      <c r="P142" t="str">
        <f>IF(Output[[#This Row],[Contract Measures]]="","",'2 - Monitoring'!J144)</f>
        <v/>
      </c>
      <c r="Q142" t="str">
        <f>IF(Output[[#This Row],[Contract Measures]]="","",'2 - Monitoring'!K144)</f>
        <v/>
      </c>
      <c r="R142" t="str">
        <f>IF(Output[[#This Row],[Contract Measures]]="","",'2 - Monitoring'!L144)</f>
        <v/>
      </c>
      <c r="S142" t="str">
        <f>IF(Output[[#This Row],[Contract Measures]]="","",'2 - Monitoring'!M144)</f>
        <v/>
      </c>
      <c r="T142" t="str">
        <f>IF(Output[[#This Row],[Contract Measures]]="","",'2 - Monitoring'!N144)</f>
        <v/>
      </c>
      <c r="U142" t="str">
        <f>IF(Output[[#This Row],[Contract Measures]]="","",'2 - Monitoring'!O144)</f>
        <v/>
      </c>
      <c r="V142" t="str">
        <f>IF(Output[[#This Row],[Contract Measures]]="","",'2 - Monitoring'!P144)</f>
        <v/>
      </c>
      <c r="W142" t="str">
        <f>IF(Output[[#This Row],[Contract Measures]]="","",'2 - Monitoring'!Q144)</f>
        <v/>
      </c>
      <c r="X142" t="str">
        <f>IF(Output[[#This Row],[Contract Measures]]="","",'2 - Monitoring'!R144)</f>
        <v/>
      </c>
      <c r="Y142" t="str">
        <f>IF(Output[[#This Row],[Contract Measures]]="","",'2 - Monitoring'!S144)</f>
        <v/>
      </c>
      <c r="Z142" t="str">
        <f>IF(Output[[#This Row],[Contract Measures]]="","",'2 - Monitoring'!T144)</f>
        <v/>
      </c>
      <c r="AA142" t="str">
        <f>IF(Output[[#This Row],[Contract Measures]]="","",'2 - Monitoring'!U144)</f>
        <v/>
      </c>
      <c r="AB142" t="str">
        <f>IF(Output[[#This Row],[Contract Measures]]="","",'2 - Monitoring'!V144)</f>
        <v/>
      </c>
      <c r="AC142" t="str">
        <f>IF(Output[[#This Row],[Contract Measures]]="","",'2 - Monitoring'!W144)</f>
        <v/>
      </c>
      <c r="AD142" t="str">
        <f>IF(Output[[#This Row],[Contract Measures]]="","",'2 - Monitoring'!X144)</f>
        <v/>
      </c>
      <c r="AE142" t="str">
        <f>IF(Output[[#This Row],[Contract Measures]]="","",'2 - Monitoring'!Y144)</f>
        <v/>
      </c>
      <c r="AF142" t="str">
        <f>IF(Output[[#This Row],[Contract Measures]]="","",'2 - Monitoring'!Z144)</f>
        <v/>
      </c>
      <c r="AG142" t="str">
        <f>IF(Output[[#This Row],[Contract Measures]]="","",'2 - Monitoring'!AA144)</f>
        <v/>
      </c>
      <c r="AH142" t="str">
        <f>IF(Output[[#This Row],[Contract Measures]]="","",'2 - Monitoring'!AB144)</f>
        <v/>
      </c>
      <c r="AI142" t="str">
        <f>IF(Output[[#This Row],[Contract Measures]]="","",'2 - Monitoring'!AC144)</f>
        <v/>
      </c>
      <c r="AJ142" t="str">
        <f>IF(Output[[#This Row],[Contract Measures]]="","",'2 - Monitoring'!AD144)</f>
        <v/>
      </c>
      <c r="AK142" t="str">
        <f>IF(Output[[#This Row],[Contract Measures]]="","",'2 - Monitoring'!AE144)</f>
        <v/>
      </c>
      <c r="AL142" t="str">
        <f>IF(Output[[#This Row],[Contract Measures]]="","",'2 - Monitoring'!AF144)</f>
        <v/>
      </c>
      <c r="AM142" t="str">
        <f>IF(Output[[#This Row],[Contract Measures]]="","",'2 - Monitoring'!AG144)</f>
        <v/>
      </c>
      <c r="AN142" t="str">
        <f>IF(Output[[#This Row],[Contract Measures]]="","",'2 - Monitoring'!AH144)</f>
        <v/>
      </c>
      <c r="AO142" t="str">
        <f>IF(Output[[#This Row],[Contract Measures]]="","",'2 - Monitoring'!AI144)</f>
        <v/>
      </c>
      <c r="AP142" t="str">
        <f>IF(Output[[#This Row],[Contract Measures]]="","",'2 - Monitoring'!AJ144)</f>
        <v/>
      </c>
      <c r="AQ142" t="str">
        <f>IF(Output[[#This Row],[Contract Measures]]="","",'2 - Monitoring'!AK144)</f>
        <v/>
      </c>
      <c r="AR142" t="str">
        <f>IF(Output[[#This Row],[Contract Measures]]="","",'2 - Monitoring'!AL144)</f>
        <v/>
      </c>
      <c r="AS142" t="str">
        <f>IF(Output[[#This Row],[Contract Measures]]="","",'2 - Monitoring'!AM144)</f>
        <v/>
      </c>
    </row>
    <row r="143" spans="2:45">
      <c r="B143" t="str">
        <f>IF(Output[[#This Row],[Contract Measures]]="","",contract_name)</f>
        <v/>
      </c>
      <c r="C143" t="str">
        <f>IF(Output[[#This Row],[Contract Measures]]="","",contract_ref)</f>
        <v/>
      </c>
      <c r="D143" t="str">
        <f>IF(Output[[#This Row],[Contract Measures]]="","",contract_supplier)</f>
        <v/>
      </c>
      <c r="E143" t="str">
        <f>IF(Output[[#This Row],[Contract Measures]]="","",contract_value)</f>
        <v/>
      </c>
      <c r="F143" t="str">
        <f>IF(Output[[#This Row],[Contract Measures]]="","",reporting_frequency)</f>
        <v/>
      </c>
      <c r="G143" s="8" t="str">
        <f>IF(Output[[#This Row],[Contract Measures]]="","",reporting_start)</f>
        <v/>
      </c>
      <c r="H143" t="str">
        <f>IF(Output[[#This Row],[Contract Measures]]="","",reporting_type)</f>
        <v/>
      </c>
      <c r="I143" t="str">
        <f>IF('2 - Monitoring'!B145=0,"",'2 - Monitoring'!B145)</f>
        <v/>
      </c>
      <c r="J143" t="str">
        <f>'2 - Monitoring'!D145</f>
        <v/>
      </c>
      <c r="K143" t="str">
        <f>'2 - Monitoring'!E145</f>
        <v/>
      </c>
      <c r="L143" t="str">
        <f>'2 - Monitoring'!F145</f>
        <v/>
      </c>
      <c r="M143" s="19" t="str">
        <f>'2 - Monitoring'!G145</f>
        <v/>
      </c>
      <c r="N143" t="str">
        <f>IF(Output[[#This Row],[Contract Measures]]="","",'2 - Monitoring'!H145)</f>
        <v/>
      </c>
      <c r="O143" t="str">
        <f>IF(Output[[#This Row],[Contract Measures]]="","",'2 - Monitoring'!I145)</f>
        <v/>
      </c>
      <c r="P143" t="str">
        <f>IF(Output[[#This Row],[Contract Measures]]="","",'2 - Monitoring'!J145)</f>
        <v/>
      </c>
      <c r="Q143" t="str">
        <f>IF(Output[[#This Row],[Contract Measures]]="","",'2 - Monitoring'!K145)</f>
        <v/>
      </c>
      <c r="R143" t="str">
        <f>IF(Output[[#This Row],[Contract Measures]]="","",'2 - Monitoring'!L145)</f>
        <v/>
      </c>
      <c r="S143" t="str">
        <f>IF(Output[[#This Row],[Contract Measures]]="","",'2 - Monitoring'!M145)</f>
        <v/>
      </c>
      <c r="T143" t="str">
        <f>IF(Output[[#This Row],[Contract Measures]]="","",'2 - Monitoring'!N145)</f>
        <v/>
      </c>
      <c r="U143" t="str">
        <f>IF(Output[[#This Row],[Contract Measures]]="","",'2 - Monitoring'!O145)</f>
        <v/>
      </c>
      <c r="V143" t="str">
        <f>IF(Output[[#This Row],[Contract Measures]]="","",'2 - Monitoring'!P145)</f>
        <v/>
      </c>
      <c r="W143" t="str">
        <f>IF(Output[[#This Row],[Contract Measures]]="","",'2 - Monitoring'!Q145)</f>
        <v/>
      </c>
      <c r="X143" t="str">
        <f>IF(Output[[#This Row],[Contract Measures]]="","",'2 - Monitoring'!R145)</f>
        <v/>
      </c>
      <c r="Y143" t="str">
        <f>IF(Output[[#This Row],[Contract Measures]]="","",'2 - Monitoring'!S145)</f>
        <v/>
      </c>
      <c r="Z143" t="str">
        <f>IF(Output[[#This Row],[Contract Measures]]="","",'2 - Monitoring'!T145)</f>
        <v/>
      </c>
      <c r="AA143" t="str">
        <f>IF(Output[[#This Row],[Contract Measures]]="","",'2 - Monitoring'!U145)</f>
        <v/>
      </c>
      <c r="AB143" t="str">
        <f>IF(Output[[#This Row],[Contract Measures]]="","",'2 - Monitoring'!V145)</f>
        <v/>
      </c>
      <c r="AC143" t="str">
        <f>IF(Output[[#This Row],[Contract Measures]]="","",'2 - Monitoring'!W145)</f>
        <v/>
      </c>
      <c r="AD143" t="str">
        <f>IF(Output[[#This Row],[Contract Measures]]="","",'2 - Monitoring'!X145)</f>
        <v/>
      </c>
      <c r="AE143" t="str">
        <f>IF(Output[[#This Row],[Contract Measures]]="","",'2 - Monitoring'!Y145)</f>
        <v/>
      </c>
      <c r="AF143" t="str">
        <f>IF(Output[[#This Row],[Contract Measures]]="","",'2 - Monitoring'!Z145)</f>
        <v/>
      </c>
      <c r="AG143" t="str">
        <f>IF(Output[[#This Row],[Contract Measures]]="","",'2 - Monitoring'!AA145)</f>
        <v/>
      </c>
      <c r="AH143" t="str">
        <f>IF(Output[[#This Row],[Contract Measures]]="","",'2 - Monitoring'!AB145)</f>
        <v/>
      </c>
      <c r="AI143" t="str">
        <f>IF(Output[[#This Row],[Contract Measures]]="","",'2 - Monitoring'!AC145)</f>
        <v/>
      </c>
      <c r="AJ143" t="str">
        <f>IF(Output[[#This Row],[Contract Measures]]="","",'2 - Monitoring'!AD145)</f>
        <v/>
      </c>
      <c r="AK143" t="str">
        <f>IF(Output[[#This Row],[Contract Measures]]="","",'2 - Monitoring'!AE145)</f>
        <v/>
      </c>
      <c r="AL143" t="str">
        <f>IF(Output[[#This Row],[Contract Measures]]="","",'2 - Monitoring'!AF145)</f>
        <v/>
      </c>
      <c r="AM143" t="str">
        <f>IF(Output[[#This Row],[Contract Measures]]="","",'2 - Monitoring'!AG145)</f>
        <v/>
      </c>
      <c r="AN143" t="str">
        <f>IF(Output[[#This Row],[Contract Measures]]="","",'2 - Monitoring'!AH145)</f>
        <v/>
      </c>
      <c r="AO143" t="str">
        <f>IF(Output[[#This Row],[Contract Measures]]="","",'2 - Monitoring'!AI145)</f>
        <v/>
      </c>
      <c r="AP143" t="str">
        <f>IF(Output[[#This Row],[Contract Measures]]="","",'2 - Monitoring'!AJ145)</f>
        <v/>
      </c>
      <c r="AQ143" t="str">
        <f>IF(Output[[#This Row],[Contract Measures]]="","",'2 - Monitoring'!AK145)</f>
        <v/>
      </c>
      <c r="AR143" t="str">
        <f>IF(Output[[#This Row],[Contract Measures]]="","",'2 - Monitoring'!AL145)</f>
        <v/>
      </c>
      <c r="AS143" t="str">
        <f>IF(Output[[#This Row],[Contract Measures]]="","",'2 - Monitoring'!AM145)</f>
        <v/>
      </c>
    </row>
    <row r="144" spans="2:45">
      <c r="B144" t="str">
        <f>IF(Output[[#This Row],[Contract Measures]]="","",contract_name)</f>
        <v/>
      </c>
      <c r="C144" t="str">
        <f>IF(Output[[#This Row],[Contract Measures]]="","",contract_ref)</f>
        <v/>
      </c>
      <c r="D144" t="str">
        <f>IF(Output[[#This Row],[Contract Measures]]="","",contract_supplier)</f>
        <v/>
      </c>
      <c r="E144" t="str">
        <f>IF(Output[[#This Row],[Contract Measures]]="","",contract_value)</f>
        <v/>
      </c>
      <c r="F144" t="str">
        <f>IF(Output[[#This Row],[Contract Measures]]="","",reporting_frequency)</f>
        <v/>
      </c>
      <c r="G144" s="8" t="str">
        <f>IF(Output[[#This Row],[Contract Measures]]="","",reporting_start)</f>
        <v/>
      </c>
      <c r="H144" t="str">
        <f>IF(Output[[#This Row],[Contract Measures]]="","",reporting_type)</f>
        <v/>
      </c>
      <c r="I144" t="str">
        <f>IF('2 - Monitoring'!B146=0,"",'2 - Monitoring'!B146)</f>
        <v/>
      </c>
      <c r="J144" t="str">
        <f>'2 - Monitoring'!D146</f>
        <v/>
      </c>
      <c r="K144" t="str">
        <f>'2 - Monitoring'!E146</f>
        <v/>
      </c>
      <c r="L144" t="str">
        <f>'2 - Monitoring'!F146</f>
        <v/>
      </c>
      <c r="M144" s="19" t="str">
        <f>'2 - Monitoring'!G146</f>
        <v/>
      </c>
      <c r="N144" t="str">
        <f>IF(Output[[#This Row],[Contract Measures]]="","",'2 - Monitoring'!H146)</f>
        <v/>
      </c>
      <c r="O144" t="str">
        <f>IF(Output[[#This Row],[Contract Measures]]="","",'2 - Monitoring'!I146)</f>
        <v/>
      </c>
      <c r="P144" t="str">
        <f>IF(Output[[#This Row],[Contract Measures]]="","",'2 - Monitoring'!J146)</f>
        <v/>
      </c>
      <c r="Q144" t="str">
        <f>IF(Output[[#This Row],[Contract Measures]]="","",'2 - Monitoring'!K146)</f>
        <v/>
      </c>
      <c r="R144" t="str">
        <f>IF(Output[[#This Row],[Contract Measures]]="","",'2 - Monitoring'!L146)</f>
        <v/>
      </c>
      <c r="S144" t="str">
        <f>IF(Output[[#This Row],[Contract Measures]]="","",'2 - Monitoring'!M146)</f>
        <v/>
      </c>
      <c r="T144" t="str">
        <f>IF(Output[[#This Row],[Contract Measures]]="","",'2 - Monitoring'!N146)</f>
        <v/>
      </c>
      <c r="U144" t="str">
        <f>IF(Output[[#This Row],[Contract Measures]]="","",'2 - Monitoring'!O146)</f>
        <v/>
      </c>
      <c r="V144" t="str">
        <f>IF(Output[[#This Row],[Contract Measures]]="","",'2 - Monitoring'!P146)</f>
        <v/>
      </c>
      <c r="W144" t="str">
        <f>IF(Output[[#This Row],[Contract Measures]]="","",'2 - Monitoring'!Q146)</f>
        <v/>
      </c>
      <c r="X144" t="str">
        <f>IF(Output[[#This Row],[Contract Measures]]="","",'2 - Monitoring'!R146)</f>
        <v/>
      </c>
      <c r="Y144" t="str">
        <f>IF(Output[[#This Row],[Contract Measures]]="","",'2 - Monitoring'!S146)</f>
        <v/>
      </c>
      <c r="Z144" t="str">
        <f>IF(Output[[#This Row],[Contract Measures]]="","",'2 - Monitoring'!T146)</f>
        <v/>
      </c>
      <c r="AA144" t="str">
        <f>IF(Output[[#This Row],[Contract Measures]]="","",'2 - Monitoring'!U146)</f>
        <v/>
      </c>
      <c r="AB144" t="str">
        <f>IF(Output[[#This Row],[Contract Measures]]="","",'2 - Monitoring'!V146)</f>
        <v/>
      </c>
      <c r="AC144" t="str">
        <f>IF(Output[[#This Row],[Contract Measures]]="","",'2 - Monitoring'!W146)</f>
        <v/>
      </c>
      <c r="AD144" t="str">
        <f>IF(Output[[#This Row],[Contract Measures]]="","",'2 - Monitoring'!X146)</f>
        <v/>
      </c>
      <c r="AE144" t="str">
        <f>IF(Output[[#This Row],[Contract Measures]]="","",'2 - Monitoring'!Y146)</f>
        <v/>
      </c>
      <c r="AF144" t="str">
        <f>IF(Output[[#This Row],[Contract Measures]]="","",'2 - Monitoring'!Z146)</f>
        <v/>
      </c>
      <c r="AG144" t="str">
        <f>IF(Output[[#This Row],[Contract Measures]]="","",'2 - Monitoring'!AA146)</f>
        <v/>
      </c>
      <c r="AH144" t="str">
        <f>IF(Output[[#This Row],[Contract Measures]]="","",'2 - Monitoring'!AB146)</f>
        <v/>
      </c>
      <c r="AI144" t="str">
        <f>IF(Output[[#This Row],[Contract Measures]]="","",'2 - Monitoring'!AC146)</f>
        <v/>
      </c>
      <c r="AJ144" t="str">
        <f>IF(Output[[#This Row],[Contract Measures]]="","",'2 - Monitoring'!AD146)</f>
        <v/>
      </c>
      <c r="AK144" t="str">
        <f>IF(Output[[#This Row],[Contract Measures]]="","",'2 - Monitoring'!AE146)</f>
        <v/>
      </c>
      <c r="AL144" t="str">
        <f>IF(Output[[#This Row],[Contract Measures]]="","",'2 - Monitoring'!AF146)</f>
        <v/>
      </c>
      <c r="AM144" t="str">
        <f>IF(Output[[#This Row],[Contract Measures]]="","",'2 - Monitoring'!AG146)</f>
        <v/>
      </c>
      <c r="AN144" t="str">
        <f>IF(Output[[#This Row],[Contract Measures]]="","",'2 - Monitoring'!AH146)</f>
        <v/>
      </c>
      <c r="AO144" t="str">
        <f>IF(Output[[#This Row],[Contract Measures]]="","",'2 - Monitoring'!AI146)</f>
        <v/>
      </c>
      <c r="AP144" t="str">
        <f>IF(Output[[#This Row],[Contract Measures]]="","",'2 - Monitoring'!AJ146)</f>
        <v/>
      </c>
      <c r="AQ144" t="str">
        <f>IF(Output[[#This Row],[Contract Measures]]="","",'2 - Monitoring'!AK146)</f>
        <v/>
      </c>
      <c r="AR144" t="str">
        <f>IF(Output[[#This Row],[Contract Measures]]="","",'2 - Monitoring'!AL146)</f>
        <v/>
      </c>
      <c r="AS144" t="str">
        <f>IF(Output[[#This Row],[Contract Measures]]="","",'2 - Monitoring'!AM146)</f>
        <v/>
      </c>
    </row>
    <row r="145" spans="2:45">
      <c r="B145" t="str">
        <f>IF(Output[[#This Row],[Contract Measures]]="","",contract_name)</f>
        <v/>
      </c>
      <c r="C145" t="str">
        <f>IF(Output[[#This Row],[Contract Measures]]="","",contract_ref)</f>
        <v/>
      </c>
      <c r="D145" t="str">
        <f>IF(Output[[#This Row],[Contract Measures]]="","",contract_supplier)</f>
        <v/>
      </c>
      <c r="E145" t="str">
        <f>IF(Output[[#This Row],[Contract Measures]]="","",contract_value)</f>
        <v/>
      </c>
      <c r="F145" t="str">
        <f>IF(Output[[#This Row],[Contract Measures]]="","",reporting_frequency)</f>
        <v/>
      </c>
      <c r="G145" s="8" t="str">
        <f>IF(Output[[#This Row],[Contract Measures]]="","",reporting_start)</f>
        <v/>
      </c>
      <c r="H145" t="str">
        <f>IF(Output[[#This Row],[Contract Measures]]="","",reporting_type)</f>
        <v/>
      </c>
      <c r="I145" t="str">
        <f>IF('2 - Monitoring'!B147=0,"",'2 - Monitoring'!B147)</f>
        <v/>
      </c>
      <c r="J145" t="str">
        <f>'2 - Monitoring'!D147</f>
        <v/>
      </c>
      <c r="K145" t="str">
        <f>'2 - Monitoring'!E147</f>
        <v/>
      </c>
      <c r="L145" t="str">
        <f>'2 - Monitoring'!F147</f>
        <v/>
      </c>
      <c r="M145" s="19" t="str">
        <f>'2 - Monitoring'!G147</f>
        <v/>
      </c>
      <c r="N145" t="str">
        <f>IF(Output[[#This Row],[Contract Measures]]="","",'2 - Monitoring'!H147)</f>
        <v/>
      </c>
      <c r="O145" t="str">
        <f>IF(Output[[#This Row],[Contract Measures]]="","",'2 - Monitoring'!I147)</f>
        <v/>
      </c>
      <c r="P145" t="str">
        <f>IF(Output[[#This Row],[Contract Measures]]="","",'2 - Monitoring'!J147)</f>
        <v/>
      </c>
      <c r="Q145" t="str">
        <f>IF(Output[[#This Row],[Contract Measures]]="","",'2 - Monitoring'!K147)</f>
        <v/>
      </c>
      <c r="R145" t="str">
        <f>IF(Output[[#This Row],[Contract Measures]]="","",'2 - Monitoring'!L147)</f>
        <v/>
      </c>
      <c r="S145" t="str">
        <f>IF(Output[[#This Row],[Contract Measures]]="","",'2 - Monitoring'!M147)</f>
        <v/>
      </c>
      <c r="T145" t="str">
        <f>IF(Output[[#This Row],[Contract Measures]]="","",'2 - Monitoring'!N147)</f>
        <v/>
      </c>
      <c r="U145" t="str">
        <f>IF(Output[[#This Row],[Contract Measures]]="","",'2 - Monitoring'!O147)</f>
        <v/>
      </c>
      <c r="V145" t="str">
        <f>IF(Output[[#This Row],[Contract Measures]]="","",'2 - Monitoring'!P147)</f>
        <v/>
      </c>
      <c r="W145" t="str">
        <f>IF(Output[[#This Row],[Contract Measures]]="","",'2 - Monitoring'!Q147)</f>
        <v/>
      </c>
      <c r="X145" t="str">
        <f>IF(Output[[#This Row],[Contract Measures]]="","",'2 - Monitoring'!R147)</f>
        <v/>
      </c>
      <c r="Y145" t="str">
        <f>IF(Output[[#This Row],[Contract Measures]]="","",'2 - Monitoring'!S147)</f>
        <v/>
      </c>
      <c r="Z145" t="str">
        <f>IF(Output[[#This Row],[Contract Measures]]="","",'2 - Monitoring'!T147)</f>
        <v/>
      </c>
      <c r="AA145" t="str">
        <f>IF(Output[[#This Row],[Contract Measures]]="","",'2 - Monitoring'!U147)</f>
        <v/>
      </c>
      <c r="AB145" t="str">
        <f>IF(Output[[#This Row],[Contract Measures]]="","",'2 - Monitoring'!V147)</f>
        <v/>
      </c>
      <c r="AC145" t="str">
        <f>IF(Output[[#This Row],[Contract Measures]]="","",'2 - Monitoring'!W147)</f>
        <v/>
      </c>
      <c r="AD145" t="str">
        <f>IF(Output[[#This Row],[Contract Measures]]="","",'2 - Monitoring'!X147)</f>
        <v/>
      </c>
      <c r="AE145" t="str">
        <f>IF(Output[[#This Row],[Contract Measures]]="","",'2 - Monitoring'!Y147)</f>
        <v/>
      </c>
      <c r="AF145" t="str">
        <f>IF(Output[[#This Row],[Contract Measures]]="","",'2 - Monitoring'!Z147)</f>
        <v/>
      </c>
      <c r="AG145" t="str">
        <f>IF(Output[[#This Row],[Contract Measures]]="","",'2 - Monitoring'!AA147)</f>
        <v/>
      </c>
      <c r="AH145" t="str">
        <f>IF(Output[[#This Row],[Contract Measures]]="","",'2 - Monitoring'!AB147)</f>
        <v/>
      </c>
      <c r="AI145" t="str">
        <f>IF(Output[[#This Row],[Contract Measures]]="","",'2 - Monitoring'!AC147)</f>
        <v/>
      </c>
      <c r="AJ145" t="str">
        <f>IF(Output[[#This Row],[Contract Measures]]="","",'2 - Monitoring'!AD147)</f>
        <v/>
      </c>
      <c r="AK145" t="str">
        <f>IF(Output[[#This Row],[Contract Measures]]="","",'2 - Monitoring'!AE147)</f>
        <v/>
      </c>
      <c r="AL145" t="str">
        <f>IF(Output[[#This Row],[Contract Measures]]="","",'2 - Monitoring'!AF147)</f>
        <v/>
      </c>
      <c r="AM145" t="str">
        <f>IF(Output[[#This Row],[Contract Measures]]="","",'2 - Monitoring'!AG147)</f>
        <v/>
      </c>
      <c r="AN145" t="str">
        <f>IF(Output[[#This Row],[Contract Measures]]="","",'2 - Monitoring'!AH147)</f>
        <v/>
      </c>
      <c r="AO145" t="str">
        <f>IF(Output[[#This Row],[Contract Measures]]="","",'2 - Monitoring'!AI147)</f>
        <v/>
      </c>
      <c r="AP145" t="str">
        <f>IF(Output[[#This Row],[Contract Measures]]="","",'2 - Monitoring'!AJ147)</f>
        <v/>
      </c>
      <c r="AQ145" t="str">
        <f>IF(Output[[#This Row],[Contract Measures]]="","",'2 - Monitoring'!AK147)</f>
        <v/>
      </c>
      <c r="AR145" t="str">
        <f>IF(Output[[#This Row],[Contract Measures]]="","",'2 - Monitoring'!AL147)</f>
        <v/>
      </c>
      <c r="AS145" t="str">
        <f>IF(Output[[#This Row],[Contract Measures]]="","",'2 - Monitoring'!AM147)</f>
        <v/>
      </c>
    </row>
    <row r="146" spans="2:45">
      <c r="B146" t="str">
        <f>IF(Output[[#This Row],[Contract Measures]]="","",contract_name)</f>
        <v/>
      </c>
      <c r="C146" t="str">
        <f>IF(Output[[#This Row],[Contract Measures]]="","",contract_ref)</f>
        <v/>
      </c>
      <c r="D146" t="str">
        <f>IF(Output[[#This Row],[Contract Measures]]="","",contract_supplier)</f>
        <v/>
      </c>
      <c r="E146" t="str">
        <f>IF(Output[[#This Row],[Contract Measures]]="","",contract_value)</f>
        <v/>
      </c>
      <c r="F146" t="str">
        <f>IF(Output[[#This Row],[Contract Measures]]="","",reporting_frequency)</f>
        <v/>
      </c>
      <c r="G146" s="8" t="str">
        <f>IF(Output[[#This Row],[Contract Measures]]="","",reporting_start)</f>
        <v/>
      </c>
      <c r="H146" t="str">
        <f>IF(Output[[#This Row],[Contract Measures]]="","",reporting_type)</f>
        <v/>
      </c>
      <c r="I146" t="str">
        <f>IF('2 - Monitoring'!B148=0,"",'2 - Monitoring'!B148)</f>
        <v/>
      </c>
      <c r="J146" t="str">
        <f>'2 - Monitoring'!D148</f>
        <v/>
      </c>
      <c r="K146" t="str">
        <f>'2 - Monitoring'!E148</f>
        <v/>
      </c>
      <c r="L146" t="str">
        <f>'2 - Monitoring'!F148</f>
        <v/>
      </c>
      <c r="M146" s="19" t="str">
        <f>'2 - Monitoring'!G148</f>
        <v/>
      </c>
      <c r="N146" t="str">
        <f>IF(Output[[#This Row],[Contract Measures]]="","",'2 - Monitoring'!H148)</f>
        <v/>
      </c>
      <c r="O146" t="str">
        <f>IF(Output[[#This Row],[Contract Measures]]="","",'2 - Monitoring'!I148)</f>
        <v/>
      </c>
      <c r="P146" t="str">
        <f>IF(Output[[#This Row],[Contract Measures]]="","",'2 - Monitoring'!J148)</f>
        <v/>
      </c>
      <c r="Q146" t="str">
        <f>IF(Output[[#This Row],[Contract Measures]]="","",'2 - Monitoring'!K148)</f>
        <v/>
      </c>
      <c r="R146" t="str">
        <f>IF(Output[[#This Row],[Contract Measures]]="","",'2 - Monitoring'!L148)</f>
        <v/>
      </c>
      <c r="S146" t="str">
        <f>IF(Output[[#This Row],[Contract Measures]]="","",'2 - Monitoring'!M148)</f>
        <v/>
      </c>
      <c r="T146" t="str">
        <f>IF(Output[[#This Row],[Contract Measures]]="","",'2 - Monitoring'!N148)</f>
        <v/>
      </c>
      <c r="U146" t="str">
        <f>IF(Output[[#This Row],[Contract Measures]]="","",'2 - Monitoring'!O148)</f>
        <v/>
      </c>
      <c r="V146" t="str">
        <f>IF(Output[[#This Row],[Contract Measures]]="","",'2 - Monitoring'!P148)</f>
        <v/>
      </c>
      <c r="W146" t="str">
        <f>IF(Output[[#This Row],[Contract Measures]]="","",'2 - Monitoring'!Q148)</f>
        <v/>
      </c>
      <c r="X146" t="str">
        <f>IF(Output[[#This Row],[Contract Measures]]="","",'2 - Monitoring'!R148)</f>
        <v/>
      </c>
      <c r="Y146" t="str">
        <f>IF(Output[[#This Row],[Contract Measures]]="","",'2 - Monitoring'!S148)</f>
        <v/>
      </c>
      <c r="Z146" t="str">
        <f>IF(Output[[#This Row],[Contract Measures]]="","",'2 - Monitoring'!T148)</f>
        <v/>
      </c>
      <c r="AA146" t="str">
        <f>IF(Output[[#This Row],[Contract Measures]]="","",'2 - Monitoring'!U148)</f>
        <v/>
      </c>
      <c r="AB146" t="str">
        <f>IF(Output[[#This Row],[Contract Measures]]="","",'2 - Monitoring'!V148)</f>
        <v/>
      </c>
      <c r="AC146" t="str">
        <f>IF(Output[[#This Row],[Contract Measures]]="","",'2 - Monitoring'!W148)</f>
        <v/>
      </c>
      <c r="AD146" t="str">
        <f>IF(Output[[#This Row],[Contract Measures]]="","",'2 - Monitoring'!X148)</f>
        <v/>
      </c>
      <c r="AE146" t="str">
        <f>IF(Output[[#This Row],[Contract Measures]]="","",'2 - Monitoring'!Y148)</f>
        <v/>
      </c>
      <c r="AF146" t="str">
        <f>IF(Output[[#This Row],[Contract Measures]]="","",'2 - Monitoring'!Z148)</f>
        <v/>
      </c>
      <c r="AG146" t="str">
        <f>IF(Output[[#This Row],[Contract Measures]]="","",'2 - Monitoring'!AA148)</f>
        <v/>
      </c>
      <c r="AH146" t="str">
        <f>IF(Output[[#This Row],[Contract Measures]]="","",'2 - Monitoring'!AB148)</f>
        <v/>
      </c>
      <c r="AI146" t="str">
        <f>IF(Output[[#This Row],[Contract Measures]]="","",'2 - Monitoring'!AC148)</f>
        <v/>
      </c>
      <c r="AJ146" t="str">
        <f>IF(Output[[#This Row],[Contract Measures]]="","",'2 - Monitoring'!AD148)</f>
        <v/>
      </c>
      <c r="AK146" t="str">
        <f>IF(Output[[#This Row],[Contract Measures]]="","",'2 - Monitoring'!AE148)</f>
        <v/>
      </c>
      <c r="AL146" t="str">
        <f>IF(Output[[#This Row],[Contract Measures]]="","",'2 - Monitoring'!AF148)</f>
        <v/>
      </c>
      <c r="AM146" t="str">
        <f>IF(Output[[#This Row],[Contract Measures]]="","",'2 - Monitoring'!AG148)</f>
        <v/>
      </c>
      <c r="AN146" t="str">
        <f>IF(Output[[#This Row],[Contract Measures]]="","",'2 - Monitoring'!AH148)</f>
        <v/>
      </c>
      <c r="AO146" t="str">
        <f>IF(Output[[#This Row],[Contract Measures]]="","",'2 - Monitoring'!AI148)</f>
        <v/>
      </c>
      <c r="AP146" t="str">
        <f>IF(Output[[#This Row],[Contract Measures]]="","",'2 - Monitoring'!AJ148)</f>
        <v/>
      </c>
      <c r="AQ146" t="str">
        <f>IF(Output[[#This Row],[Contract Measures]]="","",'2 - Monitoring'!AK148)</f>
        <v/>
      </c>
      <c r="AR146" t="str">
        <f>IF(Output[[#This Row],[Contract Measures]]="","",'2 - Monitoring'!AL148)</f>
        <v/>
      </c>
      <c r="AS146" t="str">
        <f>IF(Output[[#This Row],[Contract Measures]]="","",'2 - Monitoring'!AM148)</f>
        <v/>
      </c>
    </row>
    <row r="147" spans="2:45">
      <c r="B147" t="str">
        <f>IF(Output[[#This Row],[Contract Measures]]="","",contract_name)</f>
        <v/>
      </c>
      <c r="C147" t="str">
        <f>IF(Output[[#This Row],[Contract Measures]]="","",contract_ref)</f>
        <v/>
      </c>
      <c r="D147" t="str">
        <f>IF(Output[[#This Row],[Contract Measures]]="","",contract_supplier)</f>
        <v/>
      </c>
      <c r="E147" t="str">
        <f>IF(Output[[#This Row],[Contract Measures]]="","",contract_value)</f>
        <v/>
      </c>
      <c r="F147" t="str">
        <f>IF(Output[[#This Row],[Contract Measures]]="","",reporting_frequency)</f>
        <v/>
      </c>
      <c r="G147" s="8" t="str">
        <f>IF(Output[[#This Row],[Contract Measures]]="","",reporting_start)</f>
        <v/>
      </c>
      <c r="H147" t="str">
        <f>IF(Output[[#This Row],[Contract Measures]]="","",reporting_type)</f>
        <v/>
      </c>
      <c r="I147" t="str">
        <f>IF('2 - Monitoring'!B149=0,"",'2 - Monitoring'!B149)</f>
        <v/>
      </c>
      <c r="J147" t="str">
        <f>'2 - Monitoring'!D149</f>
        <v/>
      </c>
      <c r="K147" t="str">
        <f>'2 - Monitoring'!E149</f>
        <v/>
      </c>
      <c r="L147" t="str">
        <f>'2 - Monitoring'!F149</f>
        <v/>
      </c>
      <c r="M147" s="19" t="str">
        <f>'2 - Monitoring'!G149</f>
        <v/>
      </c>
      <c r="N147" t="str">
        <f>IF(Output[[#This Row],[Contract Measures]]="","",'2 - Monitoring'!H149)</f>
        <v/>
      </c>
      <c r="O147" t="str">
        <f>IF(Output[[#This Row],[Contract Measures]]="","",'2 - Monitoring'!I149)</f>
        <v/>
      </c>
      <c r="P147" t="str">
        <f>IF(Output[[#This Row],[Contract Measures]]="","",'2 - Monitoring'!J149)</f>
        <v/>
      </c>
      <c r="Q147" t="str">
        <f>IF(Output[[#This Row],[Contract Measures]]="","",'2 - Monitoring'!K149)</f>
        <v/>
      </c>
      <c r="R147" t="str">
        <f>IF(Output[[#This Row],[Contract Measures]]="","",'2 - Monitoring'!L149)</f>
        <v/>
      </c>
      <c r="S147" t="str">
        <f>IF(Output[[#This Row],[Contract Measures]]="","",'2 - Monitoring'!M149)</f>
        <v/>
      </c>
      <c r="T147" t="str">
        <f>IF(Output[[#This Row],[Contract Measures]]="","",'2 - Monitoring'!N149)</f>
        <v/>
      </c>
      <c r="U147" t="str">
        <f>IF(Output[[#This Row],[Contract Measures]]="","",'2 - Monitoring'!O149)</f>
        <v/>
      </c>
      <c r="V147" t="str">
        <f>IF(Output[[#This Row],[Contract Measures]]="","",'2 - Monitoring'!P149)</f>
        <v/>
      </c>
      <c r="W147" t="str">
        <f>IF(Output[[#This Row],[Contract Measures]]="","",'2 - Monitoring'!Q149)</f>
        <v/>
      </c>
      <c r="X147" t="str">
        <f>IF(Output[[#This Row],[Contract Measures]]="","",'2 - Monitoring'!R149)</f>
        <v/>
      </c>
      <c r="Y147" t="str">
        <f>IF(Output[[#This Row],[Contract Measures]]="","",'2 - Monitoring'!S149)</f>
        <v/>
      </c>
      <c r="Z147" t="str">
        <f>IF(Output[[#This Row],[Contract Measures]]="","",'2 - Monitoring'!T149)</f>
        <v/>
      </c>
      <c r="AA147" t="str">
        <f>IF(Output[[#This Row],[Contract Measures]]="","",'2 - Monitoring'!U149)</f>
        <v/>
      </c>
      <c r="AB147" t="str">
        <f>IF(Output[[#This Row],[Contract Measures]]="","",'2 - Monitoring'!V149)</f>
        <v/>
      </c>
      <c r="AC147" t="str">
        <f>IF(Output[[#This Row],[Contract Measures]]="","",'2 - Monitoring'!W149)</f>
        <v/>
      </c>
      <c r="AD147" t="str">
        <f>IF(Output[[#This Row],[Contract Measures]]="","",'2 - Monitoring'!X149)</f>
        <v/>
      </c>
      <c r="AE147" t="str">
        <f>IF(Output[[#This Row],[Contract Measures]]="","",'2 - Monitoring'!Y149)</f>
        <v/>
      </c>
      <c r="AF147" t="str">
        <f>IF(Output[[#This Row],[Contract Measures]]="","",'2 - Monitoring'!Z149)</f>
        <v/>
      </c>
      <c r="AG147" t="str">
        <f>IF(Output[[#This Row],[Contract Measures]]="","",'2 - Monitoring'!AA149)</f>
        <v/>
      </c>
      <c r="AH147" t="str">
        <f>IF(Output[[#This Row],[Contract Measures]]="","",'2 - Monitoring'!AB149)</f>
        <v/>
      </c>
      <c r="AI147" t="str">
        <f>IF(Output[[#This Row],[Contract Measures]]="","",'2 - Monitoring'!AC149)</f>
        <v/>
      </c>
      <c r="AJ147" t="str">
        <f>IF(Output[[#This Row],[Contract Measures]]="","",'2 - Monitoring'!AD149)</f>
        <v/>
      </c>
      <c r="AK147" t="str">
        <f>IF(Output[[#This Row],[Contract Measures]]="","",'2 - Monitoring'!AE149)</f>
        <v/>
      </c>
      <c r="AL147" t="str">
        <f>IF(Output[[#This Row],[Contract Measures]]="","",'2 - Monitoring'!AF149)</f>
        <v/>
      </c>
      <c r="AM147" t="str">
        <f>IF(Output[[#This Row],[Contract Measures]]="","",'2 - Monitoring'!AG149)</f>
        <v/>
      </c>
      <c r="AN147" t="str">
        <f>IF(Output[[#This Row],[Contract Measures]]="","",'2 - Monitoring'!AH149)</f>
        <v/>
      </c>
      <c r="AO147" t="str">
        <f>IF(Output[[#This Row],[Contract Measures]]="","",'2 - Monitoring'!AI149)</f>
        <v/>
      </c>
      <c r="AP147" t="str">
        <f>IF(Output[[#This Row],[Contract Measures]]="","",'2 - Monitoring'!AJ149)</f>
        <v/>
      </c>
      <c r="AQ147" t="str">
        <f>IF(Output[[#This Row],[Contract Measures]]="","",'2 - Monitoring'!AK149)</f>
        <v/>
      </c>
      <c r="AR147" t="str">
        <f>IF(Output[[#This Row],[Contract Measures]]="","",'2 - Monitoring'!AL149)</f>
        <v/>
      </c>
      <c r="AS147" t="str">
        <f>IF(Output[[#This Row],[Contract Measures]]="","",'2 - Monitoring'!AM149)</f>
        <v/>
      </c>
    </row>
    <row r="148" spans="2:45">
      <c r="B148" t="str">
        <f>IF(Output[[#This Row],[Contract Measures]]="","",contract_name)</f>
        <v/>
      </c>
      <c r="C148" t="str">
        <f>IF(Output[[#This Row],[Contract Measures]]="","",contract_ref)</f>
        <v/>
      </c>
      <c r="D148" t="str">
        <f>IF(Output[[#This Row],[Contract Measures]]="","",contract_supplier)</f>
        <v/>
      </c>
      <c r="E148" t="str">
        <f>IF(Output[[#This Row],[Contract Measures]]="","",contract_value)</f>
        <v/>
      </c>
      <c r="F148" t="str">
        <f>IF(Output[[#This Row],[Contract Measures]]="","",reporting_frequency)</f>
        <v/>
      </c>
      <c r="G148" s="8" t="str">
        <f>IF(Output[[#This Row],[Contract Measures]]="","",reporting_start)</f>
        <v/>
      </c>
      <c r="H148" t="str">
        <f>IF(Output[[#This Row],[Contract Measures]]="","",reporting_type)</f>
        <v/>
      </c>
      <c r="I148" t="str">
        <f>IF('2 - Monitoring'!B150=0,"",'2 - Monitoring'!B150)</f>
        <v/>
      </c>
      <c r="J148" t="str">
        <f>'2 - Monitoring'!D150</f>
        <v/>
      </c>
      <c r="K148" t="str">
        <f>'2 - Monitoring'!E150</f>
        <v/>
      </c>
      <c r="L148" t="str">
        <f>'2 - Monitoring'!F150</f>
        <v/>
      </c>
      <c r="M148" s="19" t="str">
        <f>'2 - Monitoring'!G150</f>
        <v/>
      </c>
      <c r="N148" t="str">
        <f>IF(Output[[#This Row],[Contract Measures]]="","",'2 - Monitoring'!H150)</f>
        <v/>
      </c>
      <c r="O148" t="str">
        <f>IF(Output[[#This Row],[Contract Measures]]="","",'2 - Monitoring'!I150)</f>
        <v/>
      </c>
      <c r="P148" t="str">
        <f>IF(Output[[#This Row],[Contract Measures]]="","",'2 - Monitoring'!J150)</f>
        <v/>
      </c>
      <c r="Q148" t="str">
        <f>IF(Output[[#This Row],[Contract Measures]]="","",'2 - Monitoring'!K150)</f>
        <v/>
      </c>
      <c r="R148" t="str">
        <f>IF(Output[[#This Row],[Contract Measures]]="","",'2 - Monitoring'!L150)</f>
        <v/>
      </c>
      <c r="S148" t="str">
        <f>IF(Output[[#This Row],[Contract Measures]]="","",'2 - Monitoring'!M150)</f>
        <v/>
      </c>
      <c r="T148" t="str">
        <f>IF(Output[[#This Row],[Contract Measures]]="","",'2 - Monitoring'!N150)</f>
        <v/>
      </c>
      <c r="U148" t="str">
        <f>IF(Output[[#This Row],[Contract Measures]]="","",'2 - Monitoring'!O150)</f>
        <v/>
      </c>
      <c r="V148" t="str">
        <f>IF(Output[[#This Row],[Contract Measures]]="","",'2 - Monitoring'!P150)</f>
        <v/>
      </c>
      <c r="W148" t="str">
        <f>IF(Output[[#This Row],[Contract Measures]]="","",'2 - Monitoring'!Q150)</f>
        <v/>
      </c>
      <c r="X148" t="str">
        <f>IF(Output[[#This Row],[Contract Measures]]="","",'2 - Monitoring'!R150)</f>
        <v/>
      </c>
      <c r="Y148" t="str">
        <f>IF(Output[[#This Row],[Contract Measures]]="","",'2 - Monitoring'!S150)</f>
        <v/>
      </c>
      <c r="Z148" t="str">
        <f>IF(Output[[#This Row],[Contract Measures]]="","",'2 - Monitoring'!T150)</f>
        <v/>
      </c>
      <c r="AA148" t="str">
        <f>IF(Output[[#This Row],[Contract Measures]]="","",'2 - Monitoring'!U150)</f>
        <v/>
      </c>
      <c r="AB148" t="str">
        <f>IF(Output[[#This Row],[Contract Measures]]="","",'2 - Monitoring'!V150)</f>
        <v/>
      </c>
      <c r="AC148" t="str">
        <f>IF(Output[[#This Row],[Contract Measures]]="","",'2 - Monitoring'!W150)</f>
        <v/>
      </c>
      <c r="AD148" t="str">
        <f>IF(Output[[#This Row],[Contract Measures]]="","",'2 - Monitoring'!X150)</f>
        <v/>
      </c>
      <c r="AE148" t="str">
        <f>IF(Output[[#This Row],[Contract Measures]]="","",'2 - Monitoring'!Y150)</f>
        <v/>
      </c>
      <c r="AF148" t="str">
        <f>IF(Output[[#This Row],[Contract Measures]]="","",'2 - Monitoring'!Z150)</f>
        <v/>
      </c>
      <c r="AG148" t="str">
        <f>IF(Output[[#This Row],[Contract Measures]]="","",'2 - Monitoring'!AA150)</f>
        <v/>
      </c>
      <c r="AH148" t="str">
        <f>IF(Output[[#This Row],[Contract Measures]]="","",'2 - Monitoring'!AB150)</f>
        <v/>
      </c>
      <c r="AI148" t="str">
        <f>IF(Output[[#This Row],[Contract Measures]]="","",'2 - Monitoring'!AC150)</f>
        <v/>
      </c>
      <c r="AJ148" t="str">
        <f>IF(Output[[#This Row],[Contract Measures]]="","",'2 - Monitoring'!AD150)</f>
        <v/>
      </c>
      <c r="AK148" t="str">
        <f>IF(Output[[#This Row],[Contract Measures]]="","",'2 - Monitoring'!AE150)</f>
        <v/>
      </c>
      <c r="AL148" t="str">
        <f>IF(Output[[#This Row],[Contract Measures]]="","",'2 - Monitoring'!AF150)</f>
        <v/>
      </c>
      <c r="AM148" t="str">
        <f>IF(Output[[#This Row],[Contract Measures]]="","",'2 - Monitoring'!AG150)</f>
        <v/>
      </c>
      <c r="AN148" t="str">
        <f>IF(Output[[#This Row],[Contract Measures]]="","",'2 - Monitoring'!AH150)</f>
        <v/>
      </c>
      <c r="AO148" t="str">
        <f>IF(Output[[#This Row],[Contract Measures]]="","",'2 - Monitoring'!AI150)</f>
        <v/>
      </c>
      <c r="AP148" t="str">
        <f>IF(Output[[#This Row],[Contract Measures]]="","",'2 - Monitoring'!AJ150)</f>
        <v/>
      </c>
      <c r="AQ148" t="str">
        <f>IF(Output[[#This Row],[Contract Measures]]="","",'2 - Monitoring'!AK150)</f>
        <v/>
      </c>
      <c r="AR148" t="str">
        <f>IF(Output[[#This Row],[Contract Measures]]="","",'2 - Monitoring'!AL150)</f>
        <v/>
      </c>
      <c r="AS148" t="str">
        <f>IF(Output[[#This Row],[Contract Measures]]="","",'2 - Monitoring'!AM150)</f>
        <v/>
      </c>
    </row>
    <row r="149" spans="2:45">
      <c r="B149" t="str">
        <f>IF(Output[[#This Row],[Contract Measures]]="","",contract_name)</f>
        <v/>
      </c>
      <c r="C149" t="str">
        <f>IF(Output[[#This Row],[Contract Measures]]="","",contract_ref)</f>
        <v/>
      </c>
      <c r="D149" t="str">
        <f>IF(Output[[#This Row],[Contract Measures]]="","",contract_supplier)</f>
        <v/>
      </c>
      <c r="E149" t="str">
        <f>IF(Output[[#This Row],[Contract Measures]]="","",contract_value)</f>
        <v/>
      </c>
      <c r="F149" t="str">
        <f>IF(Output[[#This Row],[Contract Measures]]="","",reporting_frequency)</f>
        <v/>
      </c>
      <c r="G149" s="8" t="str">
        <f>IF(Output[[#This Row],[Contract Measures]]="","",reporting_start)</f>
        <v/>
      </c>
      <c r="H149" t="str">
        <f>IF(Output[[#This Row],[Contract Measures]]="","",reporting_type)</f>
        <v/>
      </c>
      <c r="I149" t="str">
        <f>IF('2 - Monitoring'!B151=0,"",'2 - Monitoring'!B151)</f>
        <v/>
      </c>
      <c r="J149" t="str">
        <f>'2 - Monitoring'!D151</f>
        <v/>
      </c>
      <c r="K149" t="str">
        <f>'2 - Monitoring'!E151</f>
        <v/>
      </c>
      <c r="L149" t="str">
        <f>'2 - Monitoring'!F151</f>
        <v/>
      </c>
      <c r="M149" s="19" t="str">
        <f>'2 - Monitoring'!G151</f>
        <v/>
      </c>
      <c r="N149" t="str">
        <f>IF(Output[[#This Row],[Contract Measures]]="","",'2 - Monitoring'!H151)</f>
        <v/>
      </c>
      <c r="O149" t="str">
        <f>IF(Output[[#This Row],[Contract Measures]]="","",'2 - Monitoring'!I151)</f>
        <v/>
      </c>
      <c r="P149" t="str">
        <f>IF(Output[[#This Row],[Contract Measures]]="","",'2 - Monitoring'!J151)</f>
        <v/>
      </c>
      <c r="Q149" t="str">
        <f>IF(Output[[#This Row],[Contract Measures]]="","",'2 - Monitoring'!K151)</f>
        <v/>
      </c>
      <c r="R149" t="str">
        <f>IF(Output[[#This Row],[Contract Measures]]="","",'2 - Monitoring'!L151)</f>
        <v/>
      </c>
      <c r="S149" t="str">
        <f>IF(Output[[#This Row],[Contract Measures]]="","",'2 - Monitoring'!M151)</f>
        <v/>
      </c>
      <c r="T149" t="str">
        <f>IF(Output[[#This Row],[Contract Measures]]="","",'2 - Monitoring'!N151)</f>
        <v/>
      </c>
      <c r="U149" t="str">
        <f>IF(Output[[#This Row],[Contract Measures]]="","",'2 - Monitoring'!O151)</f>
        <v/>
      </c>
      <c r="V149" t="str">
        <f>IF(Output[[#This Row],[Contract Measures]]="","",'2 - Monitoring'!P151)</f>
        <v/>
      </c>
      <c r="W149" t="str">
        <f>IF(Output[[#This Row],[Contract Measures]]="","",'2 - Monitoring'!Q151)</f>
        <v/>
      </c>
      <c r="X149" t="str">
        <f>IF(Output[[#This Row],[Contract Measures]]="","",'2 - Monitoring'!R151)</f>
        <v/>
      </c>
      <c r="Y149" t="str">
        <f>IF(Output[[#This Row],[Contract Measures]]="","",'2 - Monitoring'!S151)</f>
        <v/>
      </c>
      <c r="Z149" t="str">
        <f>IF(Output[[#This Row],[Contract Measures]]="","",'2 - Monitoring'!T151)</f>
        <v/>
      </c>
      <c r="AA149" t="str">
        <f>IF(Output[[#This Row],[Contract Measures]]="","",'2 - Monitoring'!U151)</f>
        <v/>
      </c>
      <c r="AB149" t="str">
        <f>IF(Output[[#This Row],[Contract Measures]]="","",'2 - Monitoring'!V151)</f>
        <v/>
      </c>
      <c r="AC149" t="str">
        <f>IF(Output[[#This Row],[Contract Measures]]="","",'2 - Monitoring'!W151)</f>
        <v/>
      </c>
      <c r="AD149" t="str">
        <f>IF(Output[[#This Row],[Contract Measures]]="","",'2 - Monitoring'!X151)</f>
        <v/>
      </c>
      <c r="AE149" t="str">
        <f>IF(Output[[#This Row],[Contract Measures]]="","",'2 - Monitoring'!Y151)</f>
        <v/>
      </c>
      <c r="AF149" t="str">
        <f>IF(Output[[#This Row],[Contract Measures]]="","",'2 - Monitoring'!Z151)</f>
        <v/>
      </c>
      <c r="AG149" t="str">
        <f>IF(Output[[#This Row],[Contract Measures]]="","",'2 - Monitoring'!AA151)</f>
        <v/>
      </c>
      <c r="AH149" t="str">
        <f>IF(Output[[#This Row],[Contract Measures]]="","",'2 - Monitoring'!AB151)</f>
        <v/>
      </c>
      <c r="AI149" t="str">
        <f>IF(Output[[#This Row],[Contract Measures]]="","",'2 - Monitoring'!AC151)</f>
        <v/>
      </c>
      <c r="AJ149" t="str">
        <f>IF(Output[[#This Row],[Contract Measures]]="","",'2 - Monitoring'!AD151)</f>
        <v/>
      </c>
      <c r="AK149" t="str">
        <f>IF(Output[[#This Row],[Contract Measures]]="","",'2 - Monitoring'!AE151)</f>
        <v/>
      </c>
      <c r="AL149" t="str">
        <f>IF(Output[[#This Row],[Contract Measures]]="","",'2 - Monitoring'!AF151)</f>
        <v/>
      </c>
      <c r="AM149" t="str">
        <f>IF(Output[[#This Row],[Contract Measures]]="","",'2 - Monitoring'!AG151)</f>
        <v/>
      </c>
      <c r="AN149" t="str">
        <f>IF(Output[[#This Row],[Contract Measures]]="","",'2 - Monitoring'!AH151)</f>
        <v/>
      </c>
      <c r="AO149" t="str">
        <f>IF(Output[[#This Row],[Contract Measures]]="","",'2 - Monitoring'!AI151)</f>
        <v/>
      </c>
      <c r="AP149" t="str">
        <f>IF(Output[[#This Row],[Contract Measures]]="","",'2 - Monitoring'!AJ151)</f>
        <v/>
      </c>
      <c r="AQ149" t="str">
        <f>IF(Output[[#This Row],[Contract Measures]]="","",'2 - Monitoring'!AK151)</f>
        <v/>
      </c>
      <c r="AR149" t="str">
        <f>IF(Output[[#This Row],[Contract Measures]]="","",'2 - Monitoring'!AL151)</f>
        <v/>
      </c>
      <c r="AS149" t="str">
        <f>IF(Output[[#This Row],[Contract Measures]]="","",'2 - Monitoring'!AM151)</f>
        <v/>
      </c>
    </row>
    <row r="150" spans="2:45">
      <c r="B150" t="str">
        <f>IF(Output[[#This Row],[Contract Measures]]="","",contract_name)</f>
        <v/>
      </c>
      <c r="C150" t="str">
        <f>IF(Output[[#This Row],[Contract Measures]]="","",contract_ref)</f>
        <v/>
      </c>
      <c r="D150" t="str">
        <f>IF(Output[[#This Row],[Contract Measures]]="","",contract_supplier)</f>
        <v/>
      </c>
      <c r="E150" t="str">
        <f>IF(Output[[#This Row],[Contract Measures]]="","",contract_value)</f>
        <v/>
      </c>
      <c r="F150" t="str">
        <f>IF(Output[[#This Row],[Contract Measures]]="","",reporting_frequency)</f>
        <v/>
      </c>
      <c r="G150" s="8" t="str">
        <f>IF(Output[[#This Row],[Contract Measures]]="","",reporting_start)</f>
        <v/>
      </c>
      <c r="H150" t="str">
        <f>IF(Output[[#This Row],[Contract Measures]]="","",reporting_type)</f>
        <v/>
      </c>
      <c r="I150" t="str">
        <f>IF('2 - Monitoring'!B152=0,"",'2 - Monitoring'!B152)</f>
        <v/>
      </c>
      <c r="J150" t="str">
        <f>'2 - Monitoring'!D152</f>
        <v/>
      </c>
      <c r="K150" t="str">
        <f>'2 - Monitoring'!E152</f>
        <v/>
      </c>
      <c r="L150" t="str">
        <f>'2 - Monitoring'!F152</f>
        <v/>
      </c>
      <c r="M150" s="19" t="str">
        <f>'2 - Monitoring'!G152</f>
        <v/>
      </c>
      <c r="N150" t="str">
        <f>IF(Output[[#This Row],[Contract Measures]]="","",'2 - Monitoring'!H152)</f>
        <v/>
      </c>
      <c r="O150" t="str">
        <f>IF(Output[[#This Row],[Contract Measures]]="","",'2 - Monitoring'!I152)</f>
        <v/>
      </c>
      <c r="P150" t="str">
        <f>IF(Output[[#This Row],[Contract Measures]]="","",'2 - Monitoring'!J152)</f>
        <v/>
      </c>
      <c r="Q150" t="str">
        <f>IF(Output[[#This Row],[Contract Measures]]="","",'2 - Monitoring'!K152)</f>
        <v/>
      </c>
      <c r="R150" t="str">
        <f>IF(Output[[#This Row],[Contract Measures]]="","",'2 - Monitoring'!L152)</f>
        <v/>
      </c>
      <c r="S150" t="str">
        <f>IF(Output[[#This Row],[Contract Measures]]="","",'2 - Monitoring'!M152)</f>
        <v/>
      </c>
      <c r="T150" t="str">
        <f>IF(Output[[#This Row],[Contract Measures]]="","",'2 - Monitoring'!N152)</f>
        <v/>
      </c>
      <c r="U150" t="str">
        <f>IF(Output[[#This Row],[Contract Measures]]="","",'2 - Monitoring'!O152)</f>
        <v/>
      </c>
      <c r="V150" t="str">
        <f>IF(Output[[#This Row],[Contract Measures]]="","",'2 - Monitoring'!P152)</f>
        <v/>
      </c>
      <c r="W150" t="str">
        <f>IF(Output[[#This Row],[Contract Measures]]="","",'2 - Monitoring'!Q152)</f>
        <v/>
      </c>
      <c r="X150" t="str">
        <f>IF(Output[[#This Row],[Contract Measures]]="","",'2 - Monitoring'!R152)</f>
        <v/>
      </c>
      <c r="Y150" t="str">
        <f>IF(Output[[#This Row],[Contract Measures]]="","",'2 - Monitoring'!S152)</f>
        <v/>
      </c>
      <c r="Z150" t="str">
        <f>IF(Output[[#This Row],[Contract Measures]]="","",'2 - Monitoring'!T152)</f>
        <v/>
      </c>
      <c r="AA150" t="str">
        <f>IF(Output[[#This Row],[Contract Measures]]="","",'2 - Monitoring'!U152)</f>
        <v/>
      </c>
      <c r="AB150" t="str">
        <f>IF(Output[[#This Row],[Contract Measures]]="","",'2 - Monitoring'!V152)</f>
        <v/>
      </c>
      <c r="AC150" t="str">
        <f>IF(Output[[#This Row],[Contract Measures]]="","",'2 - Monitoring'!W152)</f>
        <v/>
      </c>
      <c r="AD150" t="str">
        <f>IF(Output[[#This Row],[Contract Measures]]="","",'2 - Monitoring'!X152)</f>
        <v/>
      </c>
      <c r="AE150" t="str">
        <f>IF(Output[[#This Row],[Contract Measures]]="","",'2 - Monitoring'!Y152)</f>
        <v/>
      </c>
      <c r="AF150" t="str">
        <f>IF(Output[[#This Row],[Contract Measures]]="","",'2 - Monitoring'!Z152)</f>
        <v/>
      </c>
      <c r="AG150" t="str">
        <f>IF(Output[[#This Row],[Contract Measures]]="","",'2 - Monitoring'!AA152)</f>
        <v/>
      </c>
      <c r="AH150" t="str">
        <f>IF(Output[[#This Row],[Contract Measures]]="","",'2 - Monitoring'!AB152)</f>
        <v/>
      </c>
      <c r="AI150" t="str">
        <f>IF(Output[[#This Row],[Contract Measures]]="","",'2 - Monitoring'!AC152)</f>
        <v/>
      </c>
      <c r="AJ150" t="str">
        <f>IF(Output[[#This Row],[Contract Measures]]="","",'2 - Monitoring'!AD152)</f>
        <v/>
      </c>
      <c r="AK150" t="str">
        <f>IF(Output[[#This Row],[Contract Measures]]="","",'2 - Monitoring'!AE152)</f>
        <v/>
      </c>
      <c r="AL150" t="str">
        <f>IF(Output[[#This Row],[Contract Measures]]="","",'2 - Monitoring'!AF152)</f>
        <v/>
      </c>
      <c r="AM150" t="str">
        <f>IF(Output[[#This Row],[Contract Measures]]="","",'2 - Monitoring'!AG152)</f>
        <v/>
      </c>
      <c r="AN150" t="str">
        <f>IF(Output[[#This Row],[Contract Measures]]="","",'2 - Monitoring'!AH152)</f>
        <v/>
      </c>
      <c r="AO150" t="str">
        <f>IF(Output[[#This Row],[Contract Measures]]="","",'2 - Monitoring'!AI152)</f>
        <v/>
      </c>
      <c r="AP150" t="str">
        <f>IF(Output[[#This Row],[Contract Measures]]="","",'2 - Monitoring'!AJ152)</f>
        <v/>
      </c>
      <c r="AQ150" t="str">
        <f>IF(Output[[#This Row],[Contract Measures]]="","",'2 - Monitoring'!AK152)</f>
        <v/>
      </c>
      <c r="AR150" t="str">
        <f>IF(Output[[#This Row],[Contract Measures]]="","",'2 - Monitoring'!AL152)</f>
        <v/>
      </c>
      <c r="AS150" t="str">
        <f>IF(Output[[#This Row],[Contract Measures]]="","",'2 - Monitoring'!AM152)</f>
        <v/>
      </c>
    </row>
    <row r="151" spans="2:45">
      <c r="B151" t="str">
        <f>IF(Output[[#This Row],[Contract Measures]]="","",contract_name)</f>
        <v/>
      </c>
      <c r="C151" t="str">
        <f>IF(Output[[#This Row],[Contract Measures]]="","",contract_ref)</f>
        <v/>
      </c>
      <c r="D151" t="str">
        <f>IF(Output[[#This Row],[Contract Measures]]="","",contract_supplier)</f>
        <v/>
      </c>
      <c r="E151" t="str">
        <f>IF(Output[[#This Row],[Contract Measures]]="","",contract_value)</f>
        <v/>
      </c>
      <c r="F151" t="str">
        <f>IF(Output[[#This Row],[Contract Measures]]="","",reporting_frequency)</f>
        <v/>
      </c>
      <c r="G151" s="8" t="str">
        <f>IF(Output[[#This Row],[Contract Measures]]="","",reporting_start)</f>
        <v/>
      </c>
      <c r="H151" t="str">
        <f>IF(Output[[#This Row],[Contract Measures]]="","",reporting_type)</f>
        <v/>
      </c>
      <c r="I151" t="str">
        <f>IF('2 - Monitoring'!B153=0,"",'2 - Monitoring'!B153)</f>
        <v/>
      </c>
      <c r="J151" t="str">
        <f>'2 - Monitoring'!D153</f>
        <v/>
      </c>
      <c r="K151" t="str">
        <f>'2 - Monitoring'!E153</f>
        <v/>
      </c>
      <c r="L151" t="str">
        <f>'2 - Monitoring'!F153</f>
        <v/>
      </c>
      <c r="M151" s="19" t="str">
        <f>'2 - Monitoring'!G153</f>
        <v/>
      </c>
      <c r="N151" t="str">
        <f>IF(Output[[#This Row],[Contract Measures]]="","",'2 - Monitoring'!H153)</f>
        <v/>
      </c>
      <c r="O151" t="str">
        <f>IF(Output[[#This Row],[Contract Measures]]="","",'2 - Monitoring'!I153)</f>
        <v/>
      </c>
      <c r="P151" t="str">
        <f>IF(Output[[#This Row],[Contract Measures]]="","",'2 - Monitoring'!J153)</f>
        <v/>
      </c>
      <c r="Q151" t="str">
        <f>IF(Output[[#This Row],[Contract Measures]]="","",'2 - Monitoring'!K153)</f>
        <v/>
      </c>
      <c r="R151" t="str">
        <f>IF(Output[[#This Row],[Contract Measures]]="","",'2 - Monitoring'!L153)</f>
        <v/>
      </c>
      <c r="S151" t="str">
        <f>IF(Output[[#This Row],[Contract Measures]]="","",'2 - Monitoring'!M153)</f>
        <v/>
      </c>
      <c r="T151" t="str">
        <f>IF(Output[[#This Row],[Contract Measures]]="","",'2 - Monitoring'!N153)</f>
        <v/>
      </c>
      <c r="U151" t="str">
        <f>IF(Output[[#This Row],[Contract Measures]]="","",'2 - Monitoring'!O153)</f>
        <v/>
      </c>
      <c r="V151" t="str">
        <f>IF(Output[[#This Row],[Contract Measures]]="","",'2 - Monitoring'!P153)</f>
        <v/>
      </c>
      <c r="W151" t="str">
        <f>IF(Output[[#This Row],[Contract Measures]]="","",'2 - Monitoring'!Q153)</f>
        <v/>
      </c>
      <c r="X151" t="str">
        <f>IF(Output[[#This Row],[Contract Measures]]="","",'2 - Monitoring'!R153)</f>
        <v/>
      </c>
      <c r="Y151" t="str">
        <f>IF(Output[[#This Row],[Contract Measures]]="","",'2 - Monitoring'!S153)</f>
        <v/>
      </c>
      <c r="Z151" t="str">
        <f>IF(Output[[#This Row],[Contract Measures]]="","",'2 - Monitoring'!T153)</f>
        <v/>
      </c>
      <c r="AA151" t="str">
        <f>IF(Output[[#This Row],[Contract Measures]]="","",'2 - Monitoring'!U153)</f>
        <v/>
      </c>
      <c r="AB151" t="str">
        <f>IF(Output[[#This Row],[Contract Measures]]="","",'2 - Monitoring'!V153)</f>
        <v/>
      </c>
      <c r="AC151" t="str">
        <f>IF(Output[[#This Row],[Contract Measures]]="","",'2 - Monitoring'!W153)</f>
        <v/>
      </c>
      <c r="AD151" t="str">
        <f>IF(Output[[#This Row],[Contract Measures]]="","",'2 - Monitoring'!X153)</f>
        <v/>
      </c>
      <c r="AE151" t="str">
        <f>IF(Output[[#This Row],[Contract Measures]]="","",'2 - Monitoring'!Y153)</f>
        <v/>
      </c>
      <c r="AF151" t="str">
        <f>IF(Output[[#This Row],[Contract Measures]]="","",'2 - Monitoring'!Z153)</f>
        <v/>
      </c>
      <c r="AG151" t="str">
        <f>IF(Output[[#This Row],[Contract Measures]]="","",'2 - Monitoring'!AA153)</f>
        <v/>
      </c>
      <c r="AH151" t="str">
        <f>IF(Output[[#This Row],[Contract Measures]]="","",'2 - Monitoring'!AB153)</f>
        <v/>
      </c>
      <c r="AI151" t="str">
        <f>IF(Output[[#This Row],[Contract Measures]]="","",'2 - Monitoring'!AC153)</f>
        <v/>
      </c>
      <c r="AJ151" t="str">
        <f>IF(Output[[#This Row],[Contract Measures]]="","",'2 - Monitoring'!AD153)</f>
        <v/>
      </c>
      <c r="AK151" t="str">
        <f>IF(Output[[#This Row],[Contract Measures]]="","",'2 - Monitoring'!AE153)</f>
        <v/>
      </c>
      <c r="AL151" t="str">
        <f>IF(Output[[#This Row],[Contract Measures]]="","",'2 - Monitoring'!AF153)</f>
        <v/>
      </c>
      <c r="AM151" t="str">
        <f>IF(Output[[#This Row],[Contract Measures]]="","",'2 - Monitoring'!AG153)</f>
        <v/>
      </c>
      <c r="AN151" t="str">
        <f>IF(Output[[#This Row],[Contract Measures]]="","",'2 - Monitoring'!AH153)</f>
        <v/>
      </c>
      <c r="AO151" t="str">
        <f>IF(Output[[#This Row],[Contract Measures]]="","",'2 - Monitoring'!AI153)</f>
        <v/>
      </c>
      <c r="AP151" t="str">
        <f>IF(Output[[#This Row],[Contract Measures]]="","",'2 - Monitoring'!AJ153)</f>
        <v/>
      </c>
      <c r="AQ151" t="str">
        <f>IF(Output[[#This Row],[Contract Measures]]="","",'2 - Monitoring'!AK153)</f>
        <v/>
      </c>
      <c r="AR151" t="str">
        <f>IF(Output[[#This Row],[Contract Measures]]="","",'2 - Monitoring'!AL153)</f>
        <v/>
      </c>
      <c r="AS151" t="str">
        <f>IF(Output[[#This Row],[Contract Measures]]="","",'2 - Monitoring'!AM153)</f>
        <v/>
      </c>
    </row>
    <row r="152" spans="2:45">
      <c r="B152" t="str">
        <f>IF(Output[[#This Row],[Contract Measures]]="","",contract_name)</f>
        <v/>
      </c>
      <c r="C152" t="str">
        <f>IF(Output[[#This Row],[Contract Measures]]="","",contract_ref)</f>
        <v/>
      </c>
      <c r="D152" t="str">
        <f>IF(Output[[#This Row],[Contract Measures]]="","",contract_supplier)</f>
        <v/>
      </c>
      <c r="E152" t="str">
        <f>IF(Output[[#This Row],[Contract Measures]]="","",contract_value)</f>
        <v/>
      </c>
      <c r="F152" t="str">
        <f>IF(Output[[#This Row],[Contract Measures]]="","",reporting_frequency)</f>
        <v/>
      </c>
      <c r="G152" s="8" t="str">
        <f>IF(Output[[#This Row],[Contract Measures]]="","",reporting_start)</f>
        <v/>
      </c>
      <c r="H152" t="str">
        <f>IF(Output[[#This Row],[Contract Measures]]="","",reporting_type)</f>
        <v/>
      </c>
      <c r="I152" t="str">
        <f>IF('2 - Monitoring'!B154=0,"",'2 - Monitoring'!B154)</f>
        <v/>
      </c>
      <c r="J152" t="str">
        <f>'2 - Monitoring'!D154</f>
        <v/>
      </c>
      <c r="K152" t="str">
        <f>'2 - Monitoring'!E154</f>
        <v/>
      </c>
      <c r="L152" t="str">
        <f>'2 - Monitoring'!F154</f>
        <v/>
      </c>
      <c r="M152" s="19" t="str">
        <f>'2 - Monitoring'!G154</f>
        <v/>
      </c>
      <c r="N152" t="str">
        <f>IF(Output[[#This Row],[Contract Measures]]="","",'2 - Monitoring'!H154)</f>
        <v/>
      </c>
      <c r="O152" t="str">
        <f>IF(Output[[#This Row],[Contract Measures]]="","",'2 - Monitoring'!I154)</f>
        <v/>
      </c>
      <c r="P152" t="str">
        <f>IF(Output[[#This Row],[Contract Measures]]="","",'2 - Monitoring'!J154)</f>
        <v/>
      </c>
      <c r="Q152" t="str">
        <f>IF(Output[[#This Row],[Contract Measures]]="","",'2 - Monitoring'!K154)</f>
        <v/>
      </c>
      <c r="R152" t="str">
        <f>IF(Output[[#This Row],[Contract Measures]]="","",'2 - Monitoring'!L154)</f>
        <v/>
      </c>
      <c r="S152" t="str">
        <f>IF(Output[[#This Row],[Contract Measures]]="","",'2 - Monitoring'!M154)</f>
        <v/>
      </c>
      <c r="T152" t="str">
        <f>IF(Output[[#This Row],[Contract Measures]]="","",'2 - Monitoring'!N154)</f>
        <v/>
      </c>
      <c r="U152" t="str">
        <f>IF(Output[[#This Row],[Contract Measures]]="","",'2 - Monitoring'!O154)</f>
        <v/>
      </c>
      <c r="V152" t="str">
        <f>IF(Output[[#This Row],[Contract Measures]]="","",'2 - Monitoring'!P154)</f>
        <v/>
      </c>
      <c r="W152" t="str">
        <f>IF(Output[[#This Row],[Contract Measures]]="","",'2 - Monitoring'!Q154)</f>
        <v/>
      </c>
      <c r="X152" t="str">
        <f>IF(Output[[#This Row],[Contract Measures]]="","",'2 - Monitoring'!R154)</f>
        <v/>
      </c>
      <c r="Y152" t="str">
        <f>IF(Output[[#This Row],[Contract Measures]]="","",'2 - Monitoring'!S154)</f>
        <v/>
      </c>
      <c r="Z152" t="str">
        <f>IF(Output[[#This Row],[Contract Measures]]="","",'2 - Monitoring'!T154)</f>
        <v/>
      </c>
      <c r="AA152" t="str">
        <f>IF(Output[[#This Row],[Contract Measures]]="","",'2 - Monitoring'!U154)</f>
        <v/>
      </c>
      <c r="AB152" t="str">
        <f>IF(Output[[#This Row],[Contract Measures]]="","",'2 - Monitoring'!V154)</f>
        <v/>
      </c>
      <c r="AC152" t="str">
        <f>IF(Output[[#This Row],[Contract Measures]]="","",'2 - Monitoring'!W154)</f>
        <v/>
      </c>
      <c r="AD152" t="str">
        <f>IF(Output[[#This Row],[Contract Measures]]="","",'2 - Monitoring'!X154)</f>
        <v/>
      </c>
      <c r="AE152" t="str">
        <f>IF(Output[[#This Row],[Contract Measures]]="","",'2 - Monitoring'!Y154)</f>
        <v/>
      </c>
      <c r="AF152" t="str">
        <f>IF(Output[[#This Row],[Contract Measures]]="","",'2 - Monitoring'!Z154)</f>
        <v/>
      </c>
      <c r="AG152" t="str">
        <f>IF(Output[[#This Row],[Contract Measures]]="","",'2 - Monitoring'!AA154)</f>
        <v/>
      </c>
      <c r="AH152" t="str">
        <f>IF(Output[[#This Row],[Contract Measures]]="","",'2 - Monitoring'!AB154)</f>
        <v/>
      </c>
      <c r="AI152" t="str">
        <f>IF(Output[[#This Row],[Contract Measures]]="","",'2 - Monitoring'!AC154)</f>
        <v/>
      </c>
      <c r="AJ152" t="str">
        <f>IF(Output[[#This Row],[Contract Measures]]="","",'2 - Monitoring'!AD154)</f>
        <v/>
      </c>
      <c r="AK152" t="str">
        <f>IF(Output[[#This Row],[Contract Measures]]="","",'2 - Monitoring'!AE154)</f>
        <v/>
      </c>
      <c r="AL152" t="str">
        <f>IF(Output[[#This Row],[Contract Measures]]="","",'2 - Monitoring'!AF154)</f>
        <v/>
      </c>
      <c r="AM152" t="str">
        <f>IF(Output[[#This Row],[Contract Measures]]="","",'2 - Monitoring'!AG154)</f>
        <v/>
      </c>
      <c r="AN152" t="str">
        <f>IF(Output[[#This Row],[Contract Measures]]="","",'2 - Monitoring'!AH154)</f>
        <v/>
      </c>
      <c r="AO152" t="str">
        <f>IF(Output[[#This Row],[Contract Measures]]="","",'2 - Monitoring'!AI154)</f>
        <v/>
      </c>
      <c r="AP152" t="str">
        <f>IF(Output[[#This Row],[Contract Measures]]="","",'2 - Monitoring'!AJ154)</f>
        <v/>
      </c>
      <c r="AQ152" t="str">
        <f>IF(Output[[#This Row],[Contract Measures]]="","",'2 - Monitoring'!AK154)</f>
        <v/>
      </c>
      <c r="AR152" t="str">
        <f>IF(Output[[#This Row],[Contract Measures]]="","",'2 - Monitoring'!AL154)</f>
        <v/>
      </c>
      <c r="AS152" t="str">
        <f>IF(Output[[#This Row],[Contract Measures]]="","",'2 - Monitoring'!AM154)</f>
        <v/>
      </c>
    </row>
    <row r="153" spans="2:45">
      <c r="B153" t="str">
        <f>IF(Output[[#This Row],[Contract Measures]]="","",contract_name)</f>
        <v/>
      </c>
      <c r="C153" t="str">
        <f>IF(Output[[#This Row],[Contract Measures]]="","",contract_ref)</f>
        <v/>
      </c>
      <c r="D153" t="str">
        <f>IF(Output[[#This Row],[Contract Measures]]="","",contract_supplier)</f>
        <v/>
      </c>
      <c r="E153" t="str">
        <f>IF(Output[[#This Row],[Contract Measures]]="","",contract_value)</f>
        <v/>
      </c>
      <c r="F153" t="str">
        <f>IF(Output[[#This Row],[Contract Measures]]="","",reporting_frequency)</f>
        <v/>
      </c>
      <c r="G153" s="8" t="str">
        <f>IF(Output[[#This Row],[Contract Measures]]="","",reporting_start)</f>
        <v/>
      </c>
      <c r="H153" t="str">
        <f>IF(Output[[#This Row],[Contract Measures]]="","",reporting_type)</f>
        <v/>
      </c>
      <c r="I153" t="str">
        <f>IF('2 - Monitoring'!B155=0,"",'2 - Monitoring'!B155)</f>
        <v/>
      </c>
      <c r="J153" t="str">
        <f>'2 - Monitoring'!D155</f>
        <v/>
      </c>
      <c r="K153" t="str">
        <f>'2 - Monitoring'!E155</f>
        <v/>
      </c>
      <c r="L153" t="str">
        <f>'2 - Monitoring'!F155</f>
        <v/>
      </c>
      <c r="M153" s="19" t="str">
        <f>'2 - Monitoring'!G155</f>
        <v/>
      </c>
      <c r="N153" t="str">
        <f>IF(Output[[#This Row],[Contract Measures]]="","",'2 - Monitoring'!H155)</f>
        <v/>
      </c>
      <c r="O153" t="str">
        <f>IF(Output[[#This Row],[Contract Measures]]="","",'2 - Monitoring'!I155)</f>
        <v/>
      </c>
      <c r="P153" t="str">
        <f>IF(Output[[#This Row],[Contract Measures]]="","",'2 - Monitoring'!J155)</f>
        <v/>
      </c>
      <c r="Q153" t="str">
        <f>IF(Output[[#This Row],[Contract Measures]]="","",'2 - Monitoring'!K155)</f>
        <v/>
      </c>
      <c r="R153" t="str">
        <f>IF(Output[[#This Row],[Contract Measures]]="","",'2 - Monitoring'!L155)</f>
        <v/>
      </c>
      <c r="S153" t="str">
        <f>IF(Output[[#This Row],[Contract Measures]]="","",'2 - Monitoring'!M155)</f>
        <v/>
      </c>
      <c r="T153" t="str">
        <f>IF(Output[[#This Row],[Contract Measures]]="","",'2 - Monitoring'!N155)</f>
        <v/>
      </c>
      <c r="U153" t="str">
        <f>IF(Output[[#This Row],[Contract Measures]]="","",'2 - Monitoring'!O155)</f>
        <v/>
      </c>
      <c r="V153" t="str">
        <f>IF(Output[[#This Row],[Contract Measures]]="","",'2 - Monitoring'!P155)</f>
        <v/>
      </c>
      <c r="W153" t="str">
        <f>IF(Output[[#This Row],[Contract Measures]]="","",'2 - Monitoring'!Q155)</f>
        <v/>
      </c>
      <c r="X153" t="str">
        <f>IF(Output[[#This Row],[Contract Measures]]="","",'2 - Monitoring'!R155)</f>
        <v/>
      </c>
      <c r="Y153" t="str">
        <f>IF(Output[[#This Row],[Contract Measures]]="","",'2 - Monitoring'!S155)</f>
        <v/>
      </c>
      <c r="Z153" t="str">
        <f>IF(Output[[#This Row],[Contract Measures]]="","",'2 - Monitoring'!T155)</f>
        <v/>
      </c>
      <c r="AA153" t="str">
        <f>IF(Output[[#This Row],[Contract Measures]]="","",'2 - Monitoring'!U155)</f>
        <v/>
      </c>
      <c r="AB153" t="str">
        <f>IF(Output[[#This Row],[Contract Measures]]="","",'2 - Monitoring'!V155)</f>
        <v/>
      </c>
      <c r="AC153" t="str">
        <f>IF(Output[[#This Row],[Contract Measures]]="","",'2 - Monitoring'!W155)</f>
        <v/>
      </c>
      <c r="AD153" t="str">
        <f>IF(Output[[#This Row],[Contract Measures]]="","",'2 - Monitoring'!X155)</f>
        <v/>
      </c>
      <c r="AE153" t="str">
        <f>IF(Output[[#This Row],[Contract Measures]]="","",'2 - Monitoring'!Y155)</f>
        <v/>
      </c>
      <c r="AF153" t="str">
        <f>IF(Output[[#This Row],[Contract Measures]]="","",'2 - Monitoring'!Z155)</f>
        <v/>
      </c>
      <c r="AG153" t="str">
        <f>IF(Output[[#This Row],[Contract Measures]]="","",'2 - Monitoring'!AA155)</f>
        <v/>
      </c>
      <c r="AH153" t="str">
        <f>IF(Output[[#This Row],[Contract Measures]]="","",'2 - Monitoring'!AB155)</f>
        <v/>
      </c>
      <c r="AI153" t="str">
        <f>IF(Output[[#This Row],[Contract Measures]]="","",'2 - Monitoring'!AC155)</f>
        <v/>
      </c>
      <c r="AJ153" t="str">
        <f>IF(Output[[#This Row],[Contract Measures]]="","",'2 - Monitoring'!AD155)</f>
        <v/>
      </c>
      <c r="AK153" t="str">
        <f>IF(Output[[#This Row],[Contract Measures]]="","",'2 - Monitoring'!AE155)</f>
        <v/>
      </c>
      <c r="AL153" t="str">
        <f>IF(Output[[#This Row],[Contract Measures]]="","",'2 - Monitoring'!AF155)</f>
        <v/>
      </c>
      <c r="AM153" t="str">
        <f>IF(Output[[#This Row],[Contract Measures]]="","",'2 - Monitoring'!AG155)</f>
        <v/>
      </c>
      <c r="AN153" t="str">
        <f>IF(Output[[#This Row],[Contract Measures]]="","",'2 - Monitoring'!AH155)</f>
        <v/>
      </c>
      <c r="AO153" t="str">
        <f>IF(Output[[#This Row],[Contract Measures]]="","",'2 - Monitoring'!AI155)</f>
        <v/>
      </c>
      <c r="AP153" t="str">
        <f>IF(Output[[#This Row],[Contract Measures]]="","",'2 - Monitoring'!AJ155)</f>
        <v/>
      </c>
      <c r="AQ153" t="str">
        <f>IF(Output[[#This Row],[Contract Measures]]="","",'2 - Monitoring'!AK155)</f>
        <v/>
      </c>
      <c r="AR153" t="str">
        <f>IF(Output[[#This Row],[Contract Measures]]="","",'2 - Monitoring'!AL155)</f>
        <v/>
      </c>
      <c r="AS153" t="str">
        <f>IF(Output[[#This Row],[Contract Measures]]="","",'2 - Monitoring'!AM155)</f>
        <v/>
      </c>
    </row>
    <row r="154" spans="2:45">
      <c r="B154" t="str">
        <f>IF(Output[[#This Row],[Contract Measures]]="","",contract_name)</f>
        <v/>
      </c>
      <c r="C154" t="str">
        <f>IF(Output[[#This Row],[Contract Measures]]="","",contract_ref)</f>
        <v/>
      </c>
      <c r="D154" t="str">
        <f>IF(Output[[#This Row],[Contract Measures]]="","",contract_supplier)</f>
        <v/>
      </c>
      <c r="E154" t="str">
        <f>IF(Output[[#This Row],[Contract Measures]]="","",contract_value)</f>
        <v/>
      </c>
      <c r="F154" t="str">
        <f>IF(Output[[#This Row],[Contract Measures]]="","",reporting_frequency)</f>
        <v/>
      </c>
      <c r="G154" s="8" t="str">
        <f>IF(Output[[#This Row],[Contract Measures]]="","",reporting_start)</f>
        <v/>
      </c>
      <c r="H154" t="str">
        <f>IF(Output[[#This Row],[Contract Measures]]="","",reporting_type)</f>
        <v/>
      </c>
      <c r="I154" t="str">
        <f>IF('2 - Monitoring'!B156=0,"",'2 - Monitoring'!B156)</f>
        <v/>
      </c>
      <c r="J154" t="str">
        <f>'2 - Monitoring'!D156</f>
        <v/>
      </c>
      <c r="K154" t="str">
        <f>'2 - Monitoring'!E156</f>
        <v/>
      </c>
      <c r="L154" t="str">
        <f>'2 - Monitoring'!F156</f>
        <v/>
      </c>
      <c r="M154" s="19" t="str">
        <f>'2 - Monitoring'!G156</f>
        <v/>
      </c>
      <c r="N154" t="str">
        <f>IF(Output[[#This Row],[Contract Measures]]="","",'2 - Monitoring'!H156)</f>
        <v/>
      </c>
      <c r="O154" t="str">
        <f>IF(Output[[#This Row],[Contract Measures]]="","",'2 - Monitoring'!I156)</f>
        <v/>
      </c>
      <c r="P154" t="str">
        <f>IF(Output[[#This Row],[Contract Measures]]="","",'2 - Monitoring'!J156)</f>
        <v/>
      </c>
      <c r="Q154" t="str">
        <f>IF(Output[[#This Row],[Contract Measures]]="","",'2 - Monitoring'!K156)</f>
        <v/>
      </c>
      <c r="R154" t="str">
        <f>IF(Output[[#This Row],[Contract Measures]]="","",'2 - Monitoring'!L156)</f>
        <v/>
      </c>
      <c r="S154" t="str">
        <f>IF(Output[[#This Row],[Contract Measures]]="","",'2 - Monitoring'!M156)</f>
        <v/>
      </c>
      <c r="T154" t="str">
        <f>IF(Output[[#This Row],[Contract Measures]]="","",'2 - Monitoring'!N156)</f>
        <v/>
      </c>
      <c r="U154" t="str">
        <f>IF(Output[[#This Row],[Contract Measures]]="","",'2 - Monitoring'!O156)</f>
        <v/>
      </c>
      <c r="V154" t="str">
        <f>IF(Output[[#This Row],[Contract Measures]]="","",'2 - Monitoring'!P156)</f>
        <v/>
      </c>
      <c r="W154" t="str">
        <f>IF(Output[[#This Row],[Contract Measures]]="","",'2 - Monitoring'!Q156)</f>
        <v/>
      </c>
      <c r="X154" t="str">
        <f>IF(Output[[#This Row],[Contract Measures]]="","",'2 - Monitoring'!R156)</f>
        <v/>
      </c>
      <c r="Y154" t="str">
        <f>IF(Output[[#This Row],[Contract Measures]]="","",'2 - Monitoring'!S156)</f>
        <v/>
      </c>
      <c r="Z154" t="str">
        <f>IF(Output[[#This Row],[Contract Measures]]="","",'2 - Monitoring'!T156)</f>
        <v/>
      </c>
      <c r="AA154" t="str">
        <f>IF(Output[[#This Row],[Contract Measures]]="","",'2 - Monitoring'!U156)</f>
        <v/>
      </c>
      <c r="AB154" t="str">
        <f>IF(Output[[#This Row],[Contract Measures]]="","",'2 - Monitoring'!V156)</f>
        <v/>
      </c>
      <c r="AC154" t="str">
        <f>IF(Output[[#This Row],[Contract Measures]]="","",'2 - Monitoring'!W156)</f>
        <v/>
      </c>
      <c r="AD154" t="str">
        <f>IF(Output[[#This Row],[Contract Measures]]="","",'2 - Monitoring'!X156)</f>
        <v/>
      </c>
      <c r="AE154" t="str">
        <f>IF(Output[[#This Row],[Contract Measures]]="","",'2 - Monitoring'!Y156)</f>
        <v/>
      </c>
      <c r="AF154" t="str">
        <f>IF(Output[[#This Row],[Contract Measures]]="","",'2 - Monitoring'!Z156)</f>
        <v/>
      </c>
      <c r="AG154" t="str">
        <f>IF(Output[[#This Row],[Contract Measures]]="","",'2 - Monitoring'!AA156)</f>
        <v/>
      </c>
      <c r="AH154" t="str">
        <f>IF(Output[[#This Row],[Contract Measures]]="","",'2 - Monitoring'!AB156)</f>
        <v/>
      </c>
      <c r="AI154" t="str">
        <f>IF(Output[[#This Row],[Contract Measures]]="","",'2 - Monitoring'!AC156)</f>
        <v/>
      </c>
      <c r="AJ154" t="str">
        <f>IF(Output[[#This Row],[Contract Measures]]="","",'2 - Monitoring'!AD156)</f>
        <v/>
      </c>
      <c r="AK154" t="str">
        <f>IF(Output[[#This Row],[Contract Measures]]="","",'2 - Monitoring'!AE156)</f>
        <v/>
      </c>
      <c r="AL154" t="str">
        <f>IF(Output[[#This Row],[Contract Measures]]="","",'2 - Monitoring'!AF156)</f>
        <v/>
      </c>
      <c r="AM154" t="str">
        <f>IF(Output[[#This Row],[Contract Measures]]="","",'2 - Monitoring'!AG156)</f>
        <v/>
      </c>
      <c r="AN154" t="str">
        <f>IF(Output[[#This Row],[Contract Measures]]="","",'2 - Monitoring'!AH156)</f>
        <v/>
      </c>
      <c r="AO154" t="str">
        <f>IF(Output[[#This Row],[Contract Measures]]="","",'2 - Monitoring'!AI156)</f>
        <v/>
      </c>
      <c r="AP154" t="str">
        <f>IF(Output[[#This Row],[Contract Measures]]="","",'2 - Monitoring'!AJ156)</f>
        <v/>
      </c>
      <c r="AQ154" t="str">
        <f>IF(Output[[#This Row],[Contract Measures]]="","",'2 - Monitoring'!AK156)</f>
        <v/>
      </c>
      <c r="AR154" t="str">
        <f>IF(Output[[#This Row],[Contract Measures]]="","",'2 - Monitoring'!AL156)</f>
        <v/>
      </c>
      <c r="AS154" t="str">
        <f>IF(Output[[#This Row],[Contract Measures]]="","",'2 - Monitoring'!AM156)</f>
        <v/>
      </c>
    </row>
    <row r="155" spans="2:45">
      <c r="B155" t="str">
        <f>IF(Output[[#This Row],[Contract Measures]]="","",contract_name)</f>
        <v/>
      </c>
      <c r="C155" t="str">
        <f>IF(Output[[#This Row],[Contract Measures]]="","",contract_ref)</f>
        <v/>
      </c>
      <c r="D155" t="str">
        <f>IF(Output[[#This Row],[Contract Measures]]="","",contract_supplier)</f>
        <v/>
      </c>
      <c r="E155" t="str">
        <f>IF(Output[[#This Row],[Contract Measures]]="","",contract_value)</f>
        <v/>
      </c>
      <c r="F155" t="str">
        <f>IF(Output[[#This Row],[Contract Measures]]="","",reporting_frequency)</f>
        <v/>
      </c>
      <c r="G155" s="8" t="str">
        <f>IF(Output[[#This Row],[Contract Measures]]="","",reporting_start)</f>
        <v/>
      </c>
      <c r="H155" t="str">
        <f>IF(Output[[#This Row],[Contract Measures]]="","",reporting_type)</f>
        <v/>
      </c>
      <c r="I155" t="str">
        <f>IF('2 - Monitoring'!B157=0,"",'2 - Monitoring'!B157)</f>
        <v/>
      </c>
      <c r="J155" t="str">
        <f>'2 - Monitoring'!D157</f>
        <v/>
      </c>
      <c r="K155" t="str">
        <f>'2 - Monitoring'!E157</f>
        <v/>
      </c>
      <c r="L155" t="str">
        <f>'2 - Monitoring'!F157</f>
        <v/>
      </c>
      <c r="M155" s="19" t="str">
        <f>'2 - Monitoring'!G157</f>
        <v/>
      </c>
      <c r="N155" t="str">
        <f>IF(Output[[#This Row],[Contract Measures]]="","",'2 - Monitoring'!H157)</f>
        <v/>
      </c>
      <c r="O155" t="str">
        <f>IF(Output[[#This Row],[Contract Measures]]="","",'2 - Monitoring'!I157)</f>
        <v/>
      </c>
      <c r="P155" t="str">
        <f>IF(Output[[#This Row],[Contract Measures]]="","",'2 - Monitoring'!J157)</f>
        <v/>
      </c>
      <c r="Q155" t="str">
        <f>IF(Output[[#This Row],[Contract Measures]]="","",'2 - Monitoring'!K157)</f>
        <v/>
      </c>
      <c r="R155" t="str">
        <f>IF(Output[[#This Row],[Contract Measures]]="","",'2 - Monitoring'!L157)</f>
        <v/>
      </c>
      <c r="S155" t="str">
        <f>IF(Output[[#This Row],[Contract Measures]]="","",'2 - Monitoring'!M157)</f>
        <v/>
      </c>
      <c r="T155" t="str">
        <f>IF(Output[[#This Row],[Contract Measures]]="","",'2 - Monitoring'!N157)</f>
        <v/>
      </c>
      <c r="U155" t="str">
        <f>IF(Output[[#This Row],[Contract Measures]]="","",'2 - Monitoring'!O157)</f>
        <v/>
      </c>
      <c r="V155" t="str">
        <f>IF(Output[[#This Row],[Contract Measures]]="","",'2 - Monitoring'!P157)</f>
        <v/>
      </c>
      <c r="W155" t="str">
        <f>IF(Output[[#This Row],[Contract Measures]]="","",'2 - Monitoring'!Q157)</f>
        <v/>
      </c>
      <c r="X155" t="str">
        <f>IF(Output[[#This Row],[Contract Measures]]="","",'2 - Monitoring'!R157)</f>
        <v/>
      </c>
      <c r="Y155" t="str">
        <f>IF(Output[[#This Row],[Contract Measures]]="","",'2 - Monitoring'!S157)</f>
        <v/>
      </c>
      <c r="Z155" t="str">
        <f>IF(Output[[#This Row],[Contract Measures]]="","",'2 - Monitoring'!T157)</f>
        <v/>
      </c>
      <c r="AA155" t="str">
        <f>IF(Output[[#This Row],[Contract Measures]]="","",'2 - Monitoring'!U157)</f>
        <v/>
      </c>
      <c r="AB155" t="str">
        <f>IF(Output[[#This Row],[Contract Measures]]="","",'2 - Monitoring'!V157)</f>
        <v/>
      </c>
      <c r="AC155" t="str">
        <f>IF(Output[[#This Row],[Contract Measures]]="","",'2 - Monitoring'!W157)</f>
        <v/>
      </c>
      <c r="AD155" t="str">
        <f>IF(Output[[#This Row],[Contract Measures]]="","",'2 - Monitoring'!X157)</f>
        <v/>
      </c>
      <c r="AE155" t="str">
        <f>IF(Output[[#This Row],[Contract Measures]]="","",'2 - Monitoring'!Y157)</f>
        <v/>
      </c>
      <c r="AF155" t="str">
        <f>IF(Output[[#This Row],[Contract Measures]]="","",'2 - Monitoring'!Z157)</f>
        <v/>
      </c>
      <c r="AG155" t="str">
        <f>IF(Output[[#This Row],[Contract Measures]]="","",'2 - Monitoring'!AA157)</f>
        <v/>
      </c>
      <c r="AH155" t="str">
        <f>IF(Output[[#This Row],[Contract Measures]]="","",'2 - Monitoring'!AB157)</f>
        <v/>
      </c>
      <c r="AI155" t="str">
        <f>IF(Output[[#This Row],[Contract Measures]]="","",'2 - Monitoring'!AC157)</f>
        <v/>
      </c>
      <c r="AJ155" t="str">
        <f>IF(Output[[#This Row],[Contract Measures]]="","",'2 - Monitoring'!AD157)</f>
        <v/>
      </c>
      <c r="AK155" t="str">
        <f>IF(Output[[#This Row],[Contract Measures]]="","",'2 - Monitoring'!AE157)</f>
        <v/>
      </c>
      <c r="AL155" t="str">
        <f>IF(Output[[#This Row],[Contract Measures]]="","",'2 - Monitoring'!AF157)</f>
        <v/>
      </c>
      <c r="AM155" t="str">
        <f>IF(Output[[#This Row],[Contract Measures]]="","",'2 - Monitoring'!AG157)</f>
        <v/>
      </c>
      <c r="AN155" t="str">
        <f>IF(Output[[#This Row],[Contract Measures]]="","",'2 - Monitoring'!AH157)</f>
        <v/>
      </c>
      <c r="AO155" t="str">
        <f>IF(Output[[#This Row],[Contract Measures]]="","",'2 - Monitoring'!AI157)</f>
        <v/>
      </c>
      <c r="AP155" t="str">
        <f>IF(Output[[#This Row],[Contract Measures]]="","",'2 - Monitoring'!AJ157)</f>
        <v/>
      </c>
      <c r="AQ155" t="str">
        <f>IF(Output[[#This Row],[Contract Measures]]="","",'2 - Monitoring'!AK157)</f>
        <v/>
      </c>
      <c r="AR155" t="str">
        <f>IF(Output[[#This Row],[Contract Measures]]="","",'2 - Monitoring'!AL157)</f>
        <v/>
      </c>
      <c r="AS155" t="str">
        <f>IF(Output[[#This Row],[Contract Measures]]="","",'2 - Monitoring'!AM157)</f>
        <v/>
      </c>
    </row>
    <row r="156" spans="2:45">
      <c r="B156" t="str">
        <f>IF(Output[[#This Row],[Contract Measures]]="","",contract_name)</f>
        <v/>
      </c>
      <c r="C156" t="str">
        <f>IF(Output[[#This Row],[Contract Measures]]="","",contract_ref)</f>
        <v/>
      </c>
      <c r="D156" t="str">
        <f>IF(Output[[#This Row],[Contract Measures]]="","",contract_supplier)</f>
        <v/>
      </c>
      <c r="E156" t="str">
        <f>IF(Output[[#This Row],[Contract Measures]]="","",contract_value)</f>
        <v/>
      </c>
      <c r="F156" t="str">
        <f>IF(Output[[#This Row],[Contract Measures]]="","",reporting_frequency)</f>
        <v/>
      </c>
      <c r="G156" s="8" t="str">
        <f>IF(Output[[#This Row],[Contract Measures]]="","",reporting_start)</f>
        <v/>
      </c>
      <c r="H156" t="str">
        <f>IF(Output[[#This Row],[Contract Measures]]="","",reporting_type)</f>
        <v/>
      </c>
      <c r="I156" t="str">
        <f>IF('2 - Monitoring'!B158=0,"",'2 - Monitoring'!B158)</f>
        <v/>
      </c>
      <c r="J156" t="str">
        <f>'2 - Monitoring'!D158</f>
        <v/>
      </c>
      <c r="K156" t="str">
        <f>'2 - Monitoring'!E158</f>
        <v/>
      </c>
      <c r="L156" t="str">
        <f>'2 - Monitoring'!F158</f>
        <v/>
      </c>
      <c r="M156" s="19" t="str">
        <f>'2 - Monitoring'!G158</f>
        <v/>
      </c>
      <c r="N156" t="str">
        <f>IF(Output[[#This Row],[Contract Measures]]="","",'2 - Monitoring'!H158)</f>
        <v/>
      </c>
      <c r="O156" t="str">
        <f>IF(Output[[#This Row],[Contract Measures]]="","",'2 - Monitoring'!I158)</f>
        <v/>
      </c>
      <c r="P156" t="str">
        <f>IF(Output[[#This Row],[Contract Measures]]="","",'2 - Monitoring'!J158)</f>
        <v/>
      </c>
      <c r="Q156" t="str">
        <f>IF(Output[[#This Row],[Contract Measures]]="","",'2 - Monitoring'!K158)</f>
        <v/>
      </c>
      <c r="R156" t="str">
        <f>IF(Output[[#This Row],[Contract Measures]]="","",'2 - Monitoring'!L158)</f>
        <v/>
      </c>
      <c r="S156" t="str">
        <f>IF(Output[[#This Row],[Contract Measures]]="","",'2 - Monitoring'!M158)</f>
        <v/>
      </c>
      <c r="T156" t="str">
        <f>IF(Output[[#This Row],[Contract Measures]]="","",'2 - Monitoring'!N158)</f>
        <v/>
      </c>
      <c r="U156" t="str">
        <f>IF(Output[[#This Row],[Contract Measures]]="","",'2 - Monitoring'!O158)</f>
        <v/>
      </c>
      <c r="V156" t="str">
        <f>IF(Output[[#This Row],[Contract Measures]]="","",'2 - Monitoring'!P158)</f>
        <v/>
      </c>
      <c r="W156" t="str">
        <f>IF(Output[[#This Row],[Contract Measures]]="","",'2 - Monitoring'!Q158)</f>
        <v/>
      </c>
      <c r="X156" t="str">
        <f>IF(Output[[#This Row],[Contract Measures]]="","",'2 - Monitoring'!R158)</f>
        <v/>
      </c>
      <c r="Y156" t="str">
        <f>IF(Output[[#This Row],[Contract Measures]]="","",'2 - Monitoring'!S158)</f>
        <v/>
      </c>
      <c r="Z156" t="str">
        <f>IF(Output[[#This Row],[Contract Measures]]="","",'2 - Monitoring'!T158)</f>
        <v/>
      </c>
      <c r="AA156" t="str">
        <f>IF(Output[[#This Row],[Contract Measures]]="","",'2 - Monitoring'!U158)</f>
        <v/>
      </c>
      <c r="AB156" t="str">
        <f>IF(Output[[#This Row],[Contract Measures]]="","",'2 - Monitoring'!V158)</f>
        <v/>
      </c>
      <c r="AC156" t="str">
        <f>IF(Output[[#This Row],[Contract Measures]]="","",'2 - Monitoring'!W158)</f>
        <v/>
      </c>
      <c r="AD156" t="str">
        <f>IF(Output[[#This Row],[Contract Measures]]="","",'2 - Monitoring'!X158)</f>
        <v/>
      </c>
      <c r="AE156" t="str">
        <f>IF(Output[[#This Row],[Contract Measures]]="","",'2 - Monitoring'!Y158)</f>
        <v/>
      </c>
      <c r="AF156" t="str">
        <f>IF(Output[[#This Row],[Contract Measures]]="","",'2 - Monitoring'!Z158)</f>
        <v/>
      </c>
      <c r="AG156" t="str">
        <f>IF(Output[[#This Row],[Contract Measures]]="","",'2 - Monitoring'!AA158)</f>
        <v/>
      </c>
      <c r="AH156" t="str">
        <f>IF(Output[[#This Row],[Contract Measures]]="","",'2 - Monitoring'!AB158)</f>
        <v/>
      </c>
      <c r="AI156" t="str">
        <f>IF(Output[[#This Row],[Contract Measures]]="","",'2 - Monitoring'!AC158)</f>
        <v/>
      </c>
      <c r="AJ156" t="str">
        <f>IF(Output[[#This Row],[Contract Measures]]="","",'2 - Monitoring'!AD158)</f>
        <v/>
      </c>
      <c r="AK156" t="str">
        <f>IF(Output[[#This Row],[Contract Measures]]="","",'2 - Monitoring'!AE158)</f>
        <v/>
      </c>
      <c r="AL156" t="str">
        <f>IF(Output[[#This Row],[Contract Measures]]="","",'2 - Monitoring'!AF158)</f>
        <v/>
      </c>
      <c r="AM156" t="str">
        <f>IF(Output[[#This Row],[Contract Measures]]="","",'2 - Monitoring'!AG158)</f>
        <v/>
      </c>
      <c r="AN156" t="str">
        <f>IF(Output[[#This Row],[Contract Measures]]="","",'2 - Monitoring'!AH158)</f>
        <v/>
      </c>
      <c r="AO156" t="str">
        <f>IF(Output[[#This Row],[Contract Measures]]="","",'2 - Monitoring'!AI158)</f>
        <v/>
      </c>
      <c r="AP156" t="str">
        <f>IF(Output[[#This Row],[Contract Measures]]="","",'2 - Monitoring'!AJ158)</f>
        <v/>
      </c>
      <c r="AQ156" t="str">
        <f>IF(Output[[#This Row],[Contract Measures]]="","",'2 - Monitoring'!AK158)</f>
        <v/>
      </c>
      <c r="AR156" t="str">
        <f>IF(Output[[#This Row],[Contract Measures]]="","",'2 - Monitoring'!AL158)</f>
        <v/>
      </c>
      <c r="AS156" t="str">
        <f>IF(Output[[#This Row],[Contract Measures]]="","",'2 - Monitoring'!AM158)</f>
        <v/>
      </c>
    </row>
    <row r="157" spans="2:45">
      <c r="B157" t="str">
        <f>IF(Output[[#This Row],[Contract Measures]]="","",contract_name)</f>
        <v/>
      </c>
      <c r="C157" t="str">
        <f>IF(Output[[#This Row],[Contract Measures]]="","",contract_ref)</f>
        <v/>
      </c>
      <c r="D157" t="str">
        <f>IF(Output[[#This Row],[Contract Measures]]="","",contract_supplier)</f>
        <v/>
      </c>
      <c r="E157" t="str">
        <f>IF(Output[[#This Row],[Contract Measures]]="","",contract_value)</f>
        <v/>
      </c>
      <c r="F157" t="str">
        <f>IF(Output[[#This Row],[Contract Measures]]="","",reporting_frequency)</f>
        <v/>
      </c>
      <c r="G157" s="8" t="str">
        <f>IF(Output[[#This Row],[Contract Measures]]="","",reporting_start)</f>
        <v/>
      </c>
      <c r="H157" t="str">
        <f>IF(Output[[#This Row],[Contract Measures]]="","",reporting_type)</f>
        <v/>
      </c>
      <c r="I157" t="str">
        <f>IF('2 - Monitoring'!B159=0,"",'2 - Monitoring'!B159)</f>
        <v/>
      </c>
      <c r="J157" t="str">
        <f>'2 - Monitoring'!D159</f>
        <v/>
      </c>
      <c r="K157" t="str">
        <f>'2 - Monitoring'!E159</f>
        <v/>
      </c>
      <c r="L157" t="str">
        <f>'2 - Monitoring'!F159</f>
        <v/>
      </c>
      <c r="M157" s="19" t="str">
        <f>'2 - Monitoring'!G159</f>
        <v/>
      </c>
      <c r="N157" t="str">
        <f>IF(Output[[#This Row],[Contract Measures]]="","",'2 - Monitoring'!H159)</f>
        <v/>
      </c>
      <c r="O157" t="str">
        <f>IF(Output[[#This Row],[Contract Measures]]="","",'2 - Monitoring'!I159)</f>
        <v/>
      </c>
      <c r="P157" t="str">
        <f>IF(Output[[#This Row],[Contract Measures]]="","",'2 - Monitoring'!J159)</f>
        <v/>
      </c>
      <c r="Q157" t="str">
        <f>IF(Output[[#This Row],[Contract Measures]]="","",'2 - Monitoring'!K159)</f>
        <v/>
      </c>
      <c r="R157" t="str">
        <f>IF(Output[[#This Row],[Contract Measures]]="","",'2 - Monitoring'!L159)</f>
        <v/>
      </c>
      <c r="S157" t="str">
        <f>IF(Output[[#This Row],[Contract Measures]]="","",'2 - Monitoring'!M159)</f>
        <v/>
      </c>
      <c r="T157" t="str">
        <f>IF(Output[[#This Row],[Contract Measures]]="","",'2 - Monitoring'!N159)</f>
        <v/>
      </c>
      <c r="U157" t="str">
        <f>IF(Output[[#This Row],[Contract Measures]]="","",'2 - Monitoring'!O159)</f>
        <v/>
      </c>
      <c r="V157" t="str">
        <f>IF(Output[[#This Row],[Contract Measures]]="","",'2 - Monitoring'!P159)</f>
        <v/>
      </c>
      <c r="W157" t="str">
        <f>IF(Output[[#This Row],[Contract Measures]]="","",'2 - Monitoring'!Q159)</f>
        <v/>
      </c>
      <c r="X157" t="str">
        <f>IF(Output[[#This Row],[Contract Measures]]="","",'2 - Monitoring'!R159)</f>
        <v/>
      </c>
      <c r="Y157" t="str">
        <f>IF(Output[[#This Row],[Contract Measures]]="","",'2 - Monitoring'!S159)</f>
        <v/>
      </c>
      <c r="Z157" t="str">
        <f>IF(Output[[#This Row],[Contract Measures]]="","",'2 - Monitoring'!T159)</f>
        <v/>
      </c>
      <c r="AA157" t="str">
        <f>IF(Output[[#This Row],[Contract Measures]]="","",'2 - Monitoring'!U159)</f>
        <v/>
      </c>
      <c r="AB157" t="str">
        <f>IF(Output[[#This Row],[Contract Measures]]="","",'2 - Monitoring'!V159)</f>
        <v/>
      </c>
      <c r="AC157" t="str">
        <f>IF(Output[[#This Row],[Contract Measures]]="","",'2 - Monitoring'!W159)</f>
        <v/>
      </c>
      <c r="AD157" t="str">
        <f>IF(Output[[#This Row],[Contract Measures]]="","",'2 - Monitoring'!X159)</f>
        <v/>
      </c>
      <c r="AE157" t="str">
        <f>IF(Output[[#This Row],[Contract Measures]]="","",'2 - Monitoring'!Y159)</f>
        <v/>
      </c>
      <c r="AF157" t="str">
        <f>IF(Output[[#This Row],[Contract Measures]]="","",'2 - Monitoring'!Z159)</f>
        <v/>
      </c>
      <c r="AG157" t="str">
        <f>IF(Output[[#This Row],[Contract Measures]]="","",'2 - Monitoring'!AA159)</f>
        <v/>
      </c>
      <c r="AH157" t="str">
        <f>IF(Output[[#This Row],[Contract Measures]]="","",'2 - Monitoring'!AB159)</f>
        <v/>
      </c>
      <c r="AI157" t="str">
        <f>IF(Output[[#This Row],[Contract Measures]]="","",'2 - Monitoring'!AC159)</f>
        <v/>
      </c>
      <c r="AJ157" t="str">
        <f>IF(Output[[#This Row],[Contract Measures]]="","",'2 - Monitoring'!AD159)</f>
        <v/>
      </c>
      <c r="AK157" t="str">
        <f>IF(Output[[#This Row],[Contract Measures]]="","",'2 - Monitoring'!AE159)</f>
        <v/>
      </c>
      <c r="AL157" t="str">
        <f>IF(Output[[#This Row],[Contract Measures]]="","",'2 - Monitoring'!AF159)</f>
        <v/>
      </c>
      <c r="AM157" t="str">
        <f>IF(Output[[#This Row],[Contract Measures]]="","",'2 - Monitoring'!AG159)</f>
        <v/>
      </c>
      <c r="AN157" t="str">
        <f>IF(Output[[#This Row],[Contract Measures]]="","",'2 - Monitoring'!AH159)</f>
        <v/>
      </c>
      <c r="AO157" t="str">
        <f>IF(Output[[#This Row],[Contract Measures]]="","",'2 - Monitoring'!AI159)</f>
        <v/>
      </c>
      <c r="AP157" t="str">
        <f>IF(Output[[#This Row],[Contract Measures]]="","",'2 - Monitoring'!AJ159)</f>
        <v/>
      </c>
      <c r="AQ157" t="str">
        <f>IF(Output[[#This Row],[Contract Measures]]="","",'2 - Monitoring'!AK159)</f>
        <v/>
      </c>
      <c r="AR157" t="str">
        <f>IF(Output[[#This Row],[Contract Measures]]="","",'2 - Monitoring'!AL159)</f>
        <v/>
      </c>
      <c r="AS157" t="str">
        <f>IF(Output[[#This Row],[Contract Measures]]="","",'2 - Monitoring'!AM159)</f>
        <v/>
      </c>
    </row>
    <row r="158" spans="2:45">
      <c r="B158" t="str">
        <f>IF(Output[[#This Row],[Contract Measures]]="","",contract_name)</f>
        <v/>
      </c>
      <c r="C158" t="str">
        <f>IF(Output[[#This Row],[Contract Measures]]="","",contract_ref)</f>
        <v/>
      </c>
      <c r="D158" t="str">
        <f>IF(Output[[#This Row],[Contract Measures]]="","",contract_supplier)</f>
        <v/>
      </c>
      <c r="E158" t="str">
        <f>IF(Output[[#This Row],[Contract Measures]]="","",contract_value)</f>
        <v/>
      </c>
      <c r="F158" t="str">
        <f>IF(Output[[#This Row],[Contract Measures]]="","",reporting_frequency)</f>
        <v/>
      </c>
      <c r="G158" s="8" t="str">
        <f>IF(Output[[#This Row],[Contract Measures]]="","",reporting_start)</f>
        <v/>
      </c>
      <c r="H158" t="str">
        <f>IF(Output[[#This Row],[Contract Measures]]="","",reporting_type)</f>
        <v/>
      </c>
      <c r="I158" t="str">
        <f>IF('2 - Monitoring'!B160=0,"",'2 - Monitoring'!B160)</f>
        <v/>
      </c>
      <c r="J158" t="str">
        <f>'2 - Monitoring'!D160</f>
        <v/>
      </c>
      <c r="K158" t="str">
        <f>'2 - Monitoring'!E160</f>
        <v/>
      </c>
      <c r="L158" t="str">
        <f>'2 - Monitoring'!F160</f>
        <v/>
      </c>
      <c r="M158" s="19" t="str">
        <f>'2 - Monitoring'!G160</f>
        <v/>
      </c>
      <c r="N158" t="str">
        <f>IF(Output[[#This Row],[Contract Measures]]="","",'2 - Monitoring'!H160)</f>
        <v/>
      </c>
      <c r="O158" t="str">
        <f>IF(Output[[#This Row],[Contract Measures]]="","",'2 - Monitoring'!I160)</f>
        <v/>
      </c>
      <c r="P158" t="str">
        <f>IF(Output[[#This Row],[Contract Measures]]="","",'2 - Monitoring'!J160)</f>
        <v/>
      </c>
      <c r="Q158" t="str">
        <f>IF(Output[[#This Row],[Contract Measures]]="","",'2 - Monitoring'!K160)</f>
        <v/>
      </c>
      <c r="R158" t="str">
        <f>IF(Output[[#This Row],[Contract Measures]]="","",'2 - Monitoring'!L160)</f>
        <v/>
      </c>
      <c r="S158" t="str">
        <f>IF(Output[[#This Row],[Contract Measures]]="","",'2 - Monitoring'!M160)</f>
        <v/>
      </c>
      <c r="T158" t="str">
        <f>IF(Output[[#This Row],[Contract Measures]]="","",'2 - Monitoring'!N160)</f>
        <v/>
      </c>
      <c r="U158" t="str">
        <f>IF(Output[[#This Row],[Contract Measures]]="","",'2 - Monitoring'!O160)</f>
        <v/>
      </c>
      <c r="V158" t="str">
        <f>IF(Output[[#This Row],[Contract Measures]]="","",'2 - Monitoring'!P160)</f>
        <v/>
      </c>
      <c r="W158" t="str">
        <f>IF(Output[[#This Row],[Contract Measures]]="","",'2 - Monitoring'!Q160)</f>
        <v/>
      </c>
      <c r="X158" t="str">
        <f>IF(Output[[#This Row],[Contract Measures]]="","",'2 - Monitoring'!R160)</f>
        <v/>
      </c>
      <c r="Y158" t="str">
        <f>IF(Output[[#This Row],[Contract Measures]]="","",'2 - Monitoring'!S160)</f>
        <v/>
      </c>
      <c r="Z158" t="str">
        <f>IF(Output[[#This Row],[Contract Measures]]="","",'2 - Monitoring'!T160)</f>
        <v/>
      </c>
      <c r="AA158" t="str">
        <f>IF(Output[[#This Row],[Contract Measures]]="","",'2 - Monitoring'!U160)</f>
        <v/>
      </c>
      <c r="AB158" t="str">
        <f>IF(Output[[#This Row],[Contract Measures]]="","",'2 - Monitoring'!V160)</f>
        <v/>
      </c>
      <c r="AC158" t="str">
        <f>IF(Output[[#This Row],[Contract Measures]]="","",'2 - Monitoring'!W160)</f>
        <v/>
      </c>
      <c r="AD158" t="str">
        <f>IF(Output[[#This Row],[Contract Measures]]="","",'2 - Monitoring'!X160)</f>
        <v/>
      </c>
      <c r="AE158" t="str">
        <f>IF(Output[[#This Row],[Contract Measures]]="","",'2 - Monitoring'!Y160)</f>
        <v/>
      </c>
      <c r="AF158" t="str">
        <f>IF(Output[[#This Row],[Contract Measures]]="","",'2 - Monitoring'!Z160)</f>
        <v/>
      </c>
      <c r="AG158" t="str">
        <f>IF(Output[[#This Row],[Contract Measures]]="","",'2 - Monitoring'!AA160)</f>
        <v/>
      </c>
      <c r="AH158" t="str">
        <f>IF(Output[[#This Row],[Contract Measures]]="","",'2 - Monitoring'!AB160)</f>
        <v/>
      </c>
      <c r="AI158" t="str">
        <f>IF(Output[[#This Row],[Contract Measures]]="","",'2 - Monitoring'!AC160)</f>
        <v/>
      </c>
      <c r="AJ158" t="str">
        <f>IF(Output[[#This Row],[Contract Measures]]="","",'2 - Monitoring'!AD160)</f>
        <v/>
      </c>
      <c r="AK158" t="str">
        <f>IF(Output[[#This Row],[Contract Measures]]="","",'2 - Monitoring'!AE160)</f>
        <v/>
      </c>
      <c r="AL158" t="str">
        <f>IF(Output[[#This Row],[Contract Measures]]="","",'2 - Monitoring'!AF160)</f>
        <v/>
      </c>
      <c r="AM158" t="str">
        <f>IF(Output[[#This Row],[Contract Measures]]="","",'2 - Monitoring'!AG160)</f>
        <v/>
      </c>
      <c r="AN158" t="str">
        <f>IF(Output[[#This Row],[Contract Measures]]="","",'2 - Monitoring'!AH160)</f>
        <v/>
      </c>
      <c r="AO158" t="str">
        <f>IF(Output[[#This Row],[Contract Measures]]="","",'2 - Monitoring'!AI160)</f>
        <v/>
      </c>
      <c r="AP158" t="str">
        <f>IF(Output[[#This Row],[Contract Measures]]="","",'2 - Monitoring'!AJ160)</f>
        <v/>
      </c>
      <c r="AQ158" t="str">
        <f>IF(Output[[#This Row],[Contract Measures]]="","",'2 - Monitoring'!AK160)</f>
        <v/>
      </c>
      <c r="AR158" t="str">
        <f>IF(Output[[#This Row],[Contract Measures]]="","",'2 - Monitoring'!AL160)</f>
        <v/>
      </c>
      <c r="AS158" t="str">
        <f>IF(Output[[#This Row],[Contract Measures]]="","",'2 - Monitoring'!AM160)</f>
        <v/>
      </c>
    </row>
  </sheetData>
  <mergeCells count="1">
    <mergeCell ref="B9:E11"/>
  </mergeCells>
  <phoneticPr fontId="8" type="noConversion"/>
  <pageMargins left="0.7" right="0.7" top="0.75" bottom="0.75" header="0.3" footer="0.3"/>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0D3A1-F9A6-4522-B75F-FA45FCFF05B1}">
  <sheetPr>
    <tabColor rgb="FF7030A0"/>
  </sheetPr>
  <dimension ref="B1:F120"/>
  <sheetViews>
    <sheetView showGridLines="0" topLeftCell="A7" workbookViewId="0">
      <selection activeCell="E109" sqref="E109"/>
    </sheetView>
  </sheetViews>
  <sheetFormatPr defaultRowHeight="14.45"/>
  <cols>
    <col min="2" max="2" width="56.109375" bestFit="1" customWidth="1"/>
    <col min="3" max="3" width="31.33203125" customWidth="1"/>
    <col min="4" max="4" width="13.44140625" bestFit="1" customWidth="1"/>
    <col min="5" max="5" width="14.44140625" customWidth="1"/>
    <col min="6" max="6" width="14.6640625" customWidth="1"/>
  </cols>
  <sheetData>
    <row r="1" spans="2:3" s="11" customFormat="1"/>
    <row r="2" spans="2:3" s="12" customFormat="1" ht="25.15">
      <c r="B2" s="12" t="s">
        <v>40</v>
      </c>
    </row>
    <row r="3" spans="2:3" s="11" customFormat="1">
      <c r="B3" s="11" t="s">
        <v>193</v>
      </c>
    </row>
    <row r="4" spans="2:3" s="11" customFormat="1"/>
    <row r="6" spans="2:3" s="1" customFormat="1">
      <c r="B6" s="1" t="s">
        <v>194</v>
      </c>
    </row>
    <row r="8" spans="2:3">
      <c r="B8" s="11" t="s">
        <v>195</v>
      </c>
      <c r="C8" s="11" t="s">
        <v>194</v>
      </c>
    </row>
    <row r="9" spans="2:3">
      <c r="B9" t="s">
        <v>102</v>
      </c>
      <c r="C9">
        <f>COUNTIF('2 - Monitoring'!H:H,Processing!$B9)</f>
        <v>0</v>
      </c>
    </row>
    <row r="10" spans="2:3">
      <c r="B10" t="s">
        <v>104</v>
      </c>
      <c r="C10">
        <f>COUNTIF('2 - Monitoring'!H:H,Processing!$B10)</f>
        <v>0</v>
      </c>
    </row>
    <row r="11" spans="2:3">
      <c r="B11" t="s">
        <v>98</v>
      </c>
      <c r="C11">
        <f>COUNTIF('2 - Monitoring'!H:H,Processing!$B11)</f>
        <v>0</v>
      </c>
    </row>
    <row r="12" spans="2:3">
      <c r="B12" t="s">
        <v>107</v>
      </c>
      <c r="C12">
        <f>COUNTIF('2 - Monitoring'!H:H,Processing!$B12)</f>
        <v>0</v>
      </c>
    </row>
    <row r="13" spans="2:3">
      <c r="B13" s="1" t="s">
        <v>196</v>
      </c>
      <c r="C13" s="1">
        <f>SUBTOTAL(109,dash_rag[Count of RAG])</f>
        <v>0</v>
      </c>
    </row>
    <row r="17" spans="2:3">
      <c r="B17" s="1" t="s">
        <v>197</v>
      </c>
    </row>
    <row r="19" spans="2:3">
      <c r="B19" s="11" t="s">
        <v>30</v>
      </c>
      <c r="C19" s="11" t="s">
        <v>146</v>
      </c>
    </row>
    <row r="20" spans="2:3">
      <c r="B20" t="e" vm="2">
        <f>IF(Ref!H8=0,"",Ref!H8)</f>
        <v>#VALUE!</v>
      </c>
      <c r="C20" s="6" t="e" vm="2">
        <f>IF(dash_theme[[#This Row],[Theme]]="","",SUMIF('2 - Monitoring'!W:W,dash_theme[[#This Row],[Theme]],'2 - Monitoring'!G:G))</f>
        <v>#VALUE!</v>
      </c>
    </row>
    <row r="21" spans="2:3">
      <c r="B21" t="str">
        <f>IF(Ref!H9=0,"",Ref!H9)</f>
        <v/>
      </c>
      <c r="C21" s="6" t="str">
        <f>IF(dash_theme[[#This Row],[Theme]]="","",SUMIF('2 - Monitoring'!W:W,dash_theme[[#This Row],[Theme]],'2 - Monitoring'!G:G))</f>
        <v/>
      </c>
    </row>
    <row r="22" spans="2:3">
      <c r="B22" t="str">
        <f>IF(Ref!H10=0,"",Ref!H10)</f>
        <v/>
      </c>
      <c r="C22" s="6" t="str">
        <f>IF(dash_theme[[#This Row],[Theme]]="","",SUMIF('2 - Monitoring'!W:W,dash_theme[[#This Row],[Theme]],'2 - Monitoring'!G:G))</f>
        <v/>
      </c>
    </row>
    <row r="23" spans="2:3">
      <c r="B23" t="str">
        <f>IF(Ref!H11=0,"",Ref!H11)</f>
        <v/>
      </c>
      <c r="C23" s="6" t="str">
        <f>IF(dash_theme[[#This Row],[Theme]]="","",SUMIF('2 - Monitoring'!W:W,dash_theme[[#This Row],[Theme]],'2 - Monitoring'!G:G))</f>
        <v/>
      </c>
    </row>
    <row r="24" spans="2:3" s="1" customFormat="1">
      <c r="B24" t="str">
        <f>IF(Ref!H12=0,"",Ref!H12)</f>
        <v/>
      </c>
      <c r="C24" s="6" t="str">
        <f>IF(dash_theme[[#This Row],[Theme]]="","",SUMIF('2 - Monitoring'!W:W,dash_theme[[#This Row],[Theme]],'2 - Monitoring'!G:G))</f>
        <v/>
      </c>
    </row>
    <row r="25" spans="2:3" hidden="1">
      <c r="B25" t="str">
        <f>IF(Ref!H13=0,"",Ref!H13)</f>
        <v/>
      </c>
      <c r="C25" s="13" t="str">
        <f>IF(dash_theme[[#This Row],[Theme]]="","",SUMIF('2 - Monitoring'!W:W,dash_theme[[#This Row],[Theme]],'2 - Monitoring'!G:G))</f>
        <v/>
      </c>
    </row>
    <row r="26" spans="2:3" hidden="1">
      <c r="B26" t="str">
        <f>IF(Ref!H14=0,"",Ref!H14)</f>
        <v/>
      </c>
      <c r="C26" s="6" t="str">
        <f>IF(dash_theme[[#This Row],[Theme]]="","",SUMIF('2 - Monitoring'!W:W,dash_theme[[#This Row],[Theme]],'2 - Monitoring'!G:G))</f>
        <v/>
      </c>
    </row>
    <row r="27" spans="2:3" hidden="1">
      <c r="B27" t="str">
        <f>IF(Ref!H15=0,"",Ref!H15)</f>
        <v/>
      </c>
      <c r="C27" s="6" t="str">
        <f>IF(dash_theme[[#This Row],[Theme]]="","",SUMIF('2 - Monitoring'!W:W,dash_theme[[#This Row],[Theme]],'2 - Monitoring'!G:G))</f>
        <v/>
      </c>
    </row>
    <row r="28" spans="2:3" hidden="1">
      <c r="B28" t="str">
        <f>IF(Ref!H16=0,"",Ref!H16)</f>
        <v/>
      </c>
      <c r="C28" s="6" t="str">
        <f>IF(dash_theme[[#This Row],[Theme]]="","",SUMIF('2 - Monitoring'!W:W,dash_theme[[#This Row],[Theme]],'2 - Monitoring'!G:G))</f>
        <v/>
      </c>
    </row>
    <row r="29" spans="2:3" hidden="1">
      <c r="B29" t="str">
        <f>IF(Ref!H17=0,"",Ref!H17)</f>
        <v/>
      </c>
      <c r="C29" s="6" t="str">
        <f>IF(dash_theme[[#This Row],[Theme]]="","",SUMIF('2 - Monitoring'!W:W,dash_theme[[#This Row],[Theme]],'2 - Monitoring'!G:G))</f>
        <v/>
      </c>
    </row>
    <row r="30" spans="2:3" hidden="1">
      <c r="B30" t="str">
        <f>IF(Ref!H18=0,"",Ref!H18)</f>
        <v/>
      </c>
      <c r="C30" s="6" t="str">
        <f>IF(dash_theme[[#This Row],[Theme]]="","",SUMIF('2 - Monitoring'!W:W,dash_theme[[#This Row],[Theme]],'2 - Monitoring'!G:G))</f>
        <v/>
      </c>
    </row>
    <row r="31" spans="2:3" hidden="1">
      <c r="B31" t="str">
        <f>IF(Ref!H19=0,"",Ref!H19)</f>
        <v/>
      </c>
      <c r="C31" s="6" t="str">
        <f>IF(dash_theme[[#This Row],[Theme]]="","",SUMIF('2 - Monitoring'!W:W,dash_theme[[#This Row],[Theme]],'2 - Monitoring'!G:G))</f>
        <v/>
      </c>
    </row>
    <row r="32" spans="2:3" hidden="1">
      <c r="B32" t="str">
        <f>IF(Ref!H20=0,"",Ref!H20)</f>
        <v/>
      </c>
      <c r="C32" s="13" t="str">
        <f>IF(dash_theme[[#This Row],[Theme]]="","",SUMIF('2 - Monitoring'!W:W,dash_theme[[#This Row],[Theme]],'2 - Monitoring'!G:G))</f>
        <v/>
      </c>
    </row>
    <row r="33" spans="2:3" hidden="1">
      <c r="B33" t="str">
        <f>IF(Ref!H21=0,"",Ref!H21)</f>
        <v/>
      </c>
      <c r="C33" s="6" t="str">
        <f>IF(dash_theme[[#This Row],[Theme]]="","",SUMIF('2 - Monitoring'!W:W,dash_theme[[#This Row],[Theme]],'2 - Monitoring'!G:G))</f>
        <v/>
      </c>
    </row>
    <row r="34" spans="2:3" hidden="1">
      <c r="B34" t="str">
        <f>IF(Ref!H22=0,"",Ref!H22)</f>
        <v/>
      </c>
      <c r="C34" s="6" t="str">
        <f>IF(dash_theme[[#This Row],[Theme]]="","",SUMIF('2 - Monitoring'!W:W,dash_theme[[#This Row],[Theme]],'2 - Monitoring'!G:G))</f>
        <v/>
      </c>
    </row>
    <row r="35" spans="2:3" hidden="1">
      <c r="B35" t="str">
        <f>IF(Ref!H23=0,"",Ref!H23)</f>
        <v/>
      </c>
      <c r="C35" s="6" t="str">
        <f>IF(dash_theme[[#This Row],[Theme]]="","",SUMIF('2 - Monitoring'!W:W,dash_theme[[#This Row],[Theme]],'2 - Monitoring'!G:G))</f>
        <v/>
      </c>
    </row>
    <row r="36" spans="2:3" hidden="1">
      <c r="B36" t="str">
        <f>IF(Ref!H24=0,"",Ref!H24)</f>
        <v/>
      </c>
      <c r="C36" s="6" t="str">
        <f>IF(dash_theme[[#This Row],[Theme]]="","",SUMIF('2 - Monitoring'!W:W,dash_theme[[#This Row],[Theme]],'2 - Monitoring'!G:G))</f>
        <v/>
      </c>
    </row>
    <row r="37" spans="2:3" hidden="1">
      <c r="B37" t="str">
        <f>IF(Ref!H25=0,"",Ref!H25)</f>
        <v/>
      </c>
      <c r="C37" s="6" t="str">
        <f>IF(dash_theme[[#This Row],[Theme]]="","",SUMIF('2 - Monitoring'!W:W,dash_theme[[#This Row],[Theme]],'2 - Monitoring'!G:G))</f>
        <v/>
      </c>
    </row>
    <row r="38" spans="2:3" hidden="1">
      <c r="B38" t="str">
        <f>IF(Ref!H26=0,"",Ref!H26)</f>
        <v/>
      </c>
      <c r="C38" s="6" t="str">
        <f>IF(dash_theme[[#This Row],[Theme]]="","",SUMIF('2 - Monitoring'!W:W,dash_theme[[#This Row],[Theme]],'2 - Monitoring'!G:G))</f>
        <v/>
      </c>
    </row>
    <row r="39" spans="2:3" hidden="1">
      <c r="B39" t="str">
        <f>IF(Ref!H27=0,"",Ref!H27)</f>
        <v/>
      </c>
      <c r="C39" s="13" t="str">
        <f>IF(dash_theme[[#This Row],[Theme]]="","",SUMIF('2 - Monitoring'!W:W,dash_theme[[#This Row],[Theme]],'2 - Monitoring'!G:G))</f>
        <v/>
      </c>
    </row>
    <row r="40" spans="2:3" hidden="1">
      <c r="B40" t="str">
        <f>IF(Ref!H28=0,"",Ref!H28)</f>
        <v/>
      </c>
      <c r="C40" s="6" t="str">
        <f>IF(dash_theme[[#This Row],[Theme]]="","",SUMIF('2 - Monitoring'!W:W,dash_theme[[#This Row],[Theme]],'2 - Monitoring'!G:G))</f>
        <v/>
      </c>
    </row>
    <row r="41" spans="2:3" hidden="1">
      <c r="B41" t="str">
        <f>IF(Ref!H29=0,"",Ref!H29)</f>
        <v/>
      </c>
      <c r="C41" s="6" t="str">
        <f>IF(dash_theme[[#This Row],[Theme]]="","",SUMIF('2 - Monitoring'!W:W,dash_theme[[#This Row],[Theme]],'2 - Monitoring'!G:G))</f>
        <v/>
      </c>
    </row>
    <row r="42" spans="2:3" hidden="1">
      <c r="B42" t="str">
        <f>IF(Ref!H30=0,"",Ref!H30)</f>
        <v/>
      </c>
      <c r="C42" s="6" t="str">
        <f>IF(dash_theme[[#This Row],[Theme]]="","",SUMIF('2 - Monitoring'!W:W,dash_theme[[#This Row],[Theme]],'2 - Monitoring'!G:G))</f>
        <v/>
      </c>
    </row>
    <row r="43" spans="2:3" hidden="1">
      <c r="B43" t="str">
        <f>IF(Ref!H31=0,"",Ref!H31)</f>
        <v/>
      </c>
      <c r="C43" s="6" t="str">
        <f>IF(dash_theme[[#This Row],[Theme]]="","",SUMIF('2 - Monitoring'!W:W,dash_theme[[#This Row],[Theme]],'2 - Monitoring'!G:G))</f>
        <v/>
      </c>
    </row>
    <row r="44" spans="2:3" hidden="1">
      <c r="B44" t="str">
        <f>IF(Ref!H32=0,"",Ref!H32)</f>
        <v/>
      </c>
      <c r="C44" s="6" t="str">
        <f>IF(dash_theme[[#This Row],[Theme]]="","",SUMIF('2 - Monitoring'!W:W,dash_theme[[#This Row],[Theme]],'2 - Monitoring'!G:G))</f>
        <v/>
      </c>
    </row>
    <row r="45" spans="2:3" hidden="1">
      <c r="B45" t="str">
        <f>IF(Ref!H33=0,"",Ref!H33)</f>
        <v/>
      </c>
      <c r="C45" s="6" t="str">
        <f>IF(dash_theme[[#This Row],[Theme]]="","",SUMIF('2 - Monitoring'!W:W,dash_theme[[#This Row],[Theme]],'2 - Monitoring'!G:G))</f>
        <v/>
      </c>
    </row>
    <row r="46" spans="2:3" hidden="1">
      <c r="B46" t="str">
        <f>IF(Ref!H34=0,"",Ref!H34)</f>
        <v/>
      </c>
      <c r="C46" s="6" t="str">
        <f>IF(dash_theme[[#This Row],[Theme]]="","",SUMIF('2 - Monitoring'!W:W,dash_theme[[#This Row],[Theme]],'2 - Monitoring'!G:G))</f>
        <v/>
      </c>
    </row>
    <row r="47" spans="2:3" hidden="1">
      <c r="B47" t="str">
        <f>IF(Ref!H35=0,"",Ref!H35)</f>
        <v/>
      </c>
      <c r="C47" s="6" t="str">
        <f>IF(dash_theme[[#This Row],[Theme]]="","",SUMIF('2 - Monitoring'!W:W,dash_theme[[#This Row],[Theme]],'2 - Monitoring'!G:G))</f>
        <v/>
      </c>
    </row>
    <row r="48" spans="2:3" hidden="1">
      <c r="B48" t="str">
        <f>IF(Ref!H36=0,"",Ref!H36)</f>
        <v/>
      </c>
      <c r="C48" s="13" t="str">
        <f>IF(dash_theme[[#This Row],[Theme]]="","",SUMIF('2 - Monitoring'!W:W,dash_theme[[#This Row],[Theme]],'2 - Monitoring'!G:G))</f>
        <v/>
      </c>
    </row>
    <row r="49" spans="2:3" hidden="1">
      <c r="B49" t="str">
        <f>IF(Ref!H37=0,"",Ref!H37)</f>
        <v/>
      </c>
      <c r="C49" s="6" t="str">
        <f>IF(dash_theme[[#This Row],[Theme]]="","",SUMIF('2 - Monitoring'!W:W,dash_theme[[#This Row],[Theme]],'2 - Monitoring'!G:G))</f>
        <v/>
      </c>
    </row>
    <row r="50" spans="2:3" hidden="1">
      <c r="B50" t="str">
        <f>IF(Ref!H38=0,"",Ref!H38)</f>
        <v/>
      </c>
      <c r="C50" s="6" t="str">
        <f>IF(dash_theme[[#This Row],[Theme]]="","",SUMIF('2 - Monitoring'!W:W,dash_theme[[#This Row],[Theme]],'2 - Monitoring'!G:G))</f>
        <v/>
      </c>
    </row>
    <row r="51" spans="2:3" hidden="1">
      <c r="B51" t="str">
        <f>IF(Ref!H39=0,"",Ref!H39)</f>
        <v/>
      </c>
      <c r="C51" s="6" t="str">
        <f>IF(dash_theme[[#This Row],[Theme]]="","",SUMIF('2 - Monitoring'!W:W,dash_theme[[#This Row],[Theme]],'2 - Monitoring'!G:G))</f>
        <v/>
      </c>
    </row>
    <row r="52" spans="2:3" hidden="1">
      <c r="B52" t="str">
        <f>IF(Ref!H40=0,"",Ref!H40)</f>
        <v/>
      </c>
      <c r="C52" s="6" t="str">
        <f>IF(dash_theme[[#This Row],[Theme]]="","",SUMIF('2 - Monitoring'!W:W,dash_theme[[#This Row],[Theme]],'2 - Monitoring'!G:G))</f>
        <v/>
      </c>
    </row>
    <row r="53" spans="2:3" hidden="1">
      <c r="B53" t="str">
        <f>IF(Ref!H41=0,"",Ref!H41)</f>
        <v/>
      </c>
      <c r="C53" s="6" t="str">
        <f>IF(dash_theme[[#This Row],[Theme]]="","",SUMIF('2 - Monitoring'!W:W,dash_theme[[#This Row],[Theme]],'2 - Monitoring'!G:G))</f>
        <v/>
      </c>
    </row>
    <row r="54" spans="2:3" hidden="1">
      <c r="B54" t="str">
        <f>IF(Ref!H42=0,"",Ref!H42)</f>
        <v/>
      </c>
      <c r="C54" s="6" t="str">
        <f>IF(dash_theme[[#This Row],[Theme]]="","",SUMIF('2 - Monitoring'!W:W,dash_theme[[#This Row],[Theme]],'2 - Monitoring'!G:G))</f>
        <v/>
      </c>
    </row>
    <row r="55" spans="2:3" hidden="1">
      <c r="B55" t="str">
        <f>IF(Ref!H43=0,"",Ref!H43)</f>
        <v/>
      </c>
      <c r="C55" s="13" t="str">
        <f>IF(dash_theme[[#This Row],[Theme]]="","",SUMIF('2 - Monitoring'!W:W,dash_theme[[#This Row],[Theme]],'2 - Monitoring'!G:G))</f>
        <v/>
      </c>
    </row>
    <row r="56" spans="2:3" hidden="1">
      <c r="B56" t="str">
        <f>IF(Ref!H44=0,"",Ref!H44)</f>
        <v/>
      </c>
      <c r="C56" s="6" t="str">
        <f>IF(dash_theme[[#This Row],[Theme]]="","",SUMIF('2 - Monitoring'!W:W,dash_theme[[#This Row],[Theme]],'2 - Monitoring'!G:G))</f>
        <v/>
      </c>
    </row>
    <row r="57" spans="2:3" hidden="1">
      <c r="B57" t="str">
        <f>IF(Ref!H45=0,"",Ref!H45)</f>
        <v/>
      </c>
      <c r="C57" s="6" t="str">
        <f>IF(dash_theme[[#This Row],[Theme]]="","",SUMIF('2 - Monitoring'!W:W,dash_theme[[#This Row],[Theme]],'2 - Monitoring'!G:G))</f>
        <v/>
      </c>
    </row>
    <row r="58" spans="2:3" hidden="1">
      <c r="B58" t="str">
        <f>IF(Ref!H46=0,"",Ref!H46)</f>
        <v/>
      </c>
      <c r="C58" s="6" t="str">
        <f>IF(dash_theme[[#This Row],[Theme]]="","",SUMIF('2 - Monitoring'!W:W,dash_theme[[#This Row],[Theme]],'2 - Monitoring'!G:G))</f>
        <v/>
      </c>
    </row>
    <row r="59" spans="2:3" hidden="1">
      <c r="B59" t="str">
        <f>IF(Ref!H47=0,"",Ref!H47)</f>
        <v/>
      </c>
      <c r="C59" s="6" t="str">
        <f>IF(dash_theme[[#This Row],[Theme]]="","",SUMIF('2 - Monitoring'!W:W,dash_theme[[#This Row],[Theme]],'2 - Monitoring'!G:G))</f>
        <v/>
      </c>
    </row>
    <row r="60" spans="2:3" hidden="1">
      <c r="B60" t="str">
        <f>IF(Ref!H48=0,"",Ref!H48)</f>
        <v/>
      </c>
      <c r="C60" s="6" t="str">
        <f>IF(dash_theme[[#This Row],[Theme]]="","",SUMIF('2 - Monitoring'!W:W,dash_theme[[#This Row],[Theme]],'2 - Monitoring'!G:G))</f>
        <v/>
      </c>
    </row>
    <row r="61" spans="2:3" hidden="1">
      <c r="B61" t="str">
        <f>IF(Ref!H49=0,"",Ref!H49)</f>
        <v/>
      </c>
      <c r="C61" s="6" t="str">
        <f>IF(dash_theme[[#This Row],[Theme]]="","",SUMIF('2 - Monitoring'!W:W,dash_theme[[#This Row],[Theme]],'2 - Monitoring'!G:G))</f>
        <v/>
      </c>
    </row>
    <row r="62" spans="2:3" hidden="1">
      <c r="B62" t="str">
        <f>IF(Ref!H50=0,"",Ref!H50)</f>
        <v/>
      </c>
      <c r="C62" s="13" t="str">
        <f>IF(dash_theme[[#This Row],[Theme]]="","",SUMIF('2 - Monitoring'!W:W,dash_theme[[#This Row],[Theme]],'2 - Monitoring'!G:G))</f>
        <v/>
      </c>
    </row>
    <row r="63" spans="2:3" hidden="1">
      <c r="B63" t="str">
        <f>IF(Ref!H51=0,"",Ref!H51)</f>
        <v/>
      </c>
      <c r="C63" s="6" t="str">
        <f>IF(dash_theme[[#This Row],[Theme]]="","",SUMIF('2 - Monitoring'!W:W,dash_theme[[#This Row],[Theme]],'2 - Monitoring'!G:G))</f>
        <v/>
      </c>
    </row>
    <row r="64" spans="2:3" hidden="1">
      <c r="B64" t="str">
        <f>IF(Ref!H52=0,"",Ref!H52)</f>
        <v/>
      </c>
      <c r="C64" s="6" t="str">
        <f>IF(dash_theme[[#This Row],[Theme]]="","",SUMIF('2 - Monitoring'!W:W,dash_theme[[#This Row],[Theme]],'2 - Monitoring'!G:G))</f>
        <v/>
      </c>
    </row>
    <row r="65" spans="2:3" hidden="1">
      <c r="B65" t="str">
        <f>IF(Ref!H53=0,"",Ref!H53)</f>
        <v/>
      </c>
      <c r="C65" s="6" t="str">
        <f>IF(dash_theme[[#This Row],[Theme]]="","",SUMIF('2 - Monitoring'!W:W,dash_theme[[#This Row],[Theme]],'2 - Monitoring'!G:G))</f>
        <v/>
      </c>
    </row>
    <row r="66" spans="2:3" hidden="1">
      <c r="B66" t="str">
        <f>IF(Ref!H54=0,"",Ref!H54)</f>
        <v/>
      </c>
      <c r="C66" s="6" t="str">
        <f>IF(dash_theme[[#This Row],[Theme]]="","",SUMIF('2 - Monitoring'!W:W,dash_theme[[#This Row],[Theme]],'2 - Monitoring'!G:G))</f>
        <v/>
      </c>
    </row>
    <row r="67" spans="2:3" hidden="1">
      <c r="B67" t="str">
        <f>IF(Ref!H55=0,"",Ref!H55)</f>
        <v/>
      </c>
      <c r="C67" s="6" t="str">
        <f>IF(dash_theme[[#This Row],[Theme]]="","",SUMIF('2 - Monitoring'!W:W,dash_theme[[#This Row],[Theme]],'2 - Monitoring'!G:G))</f>
        <v/>
      </c>
    </row>
    <row r="68" spans="2:3" hidden="1">
      <c r="B68" t="str">
        <f>IF(Ref!H56=0,"",Ref!H56)</f>
        <v/>
      </c>
      <c r="C68" s="6" t="str">
        <f>IF(dash_theme[[#This Row],[Theme]]="","",SUMIF('2 - Monitoring'!W:W,dash_theme[[#This Row],[Theme]],'2 - Monitoring'!G:G))</f>
        <v/>
      </c>
    </row>
    <row r="69" spans="2:3" hidden="1">
      <c r="B69" t="str">
        <f>IF(Ref!H57=0,"",Ref!H57)</f>
        <v/>
      </c>
      <c r="C69" s="6" t="str">
        <f>IF(dash_theme[[#This Row],[Theme]]="","",SUMIF('2 - Monitoring'!W:W,dash_theme[[#This Row],[Theme]],'2 - Monitoring'!G:G))</f>
        <v/>
      </c>
    </row>
    <row r="70" spans="2:3" hidden="1">
      <c r="B70" t="str">
        <f>IF(Ref!H58=0,"",Ref!H58)</f>
        <v/>
      </c>
      <c r="C70" s="6" t="str">
        <f>IF(dash_theme[[#This Row],[Theme]]="","",SUMIF('2 - Monitoring'!W:W,dash_theme[[#This Row],[Theme]],'2 - Monitoring'!G:G))</f>
        <v/>
      </c>
    </row>
    <row r="71" spans="2:3" hidden="1">
      <c r="B71" t="str">
        <f>IF(Ref!H59=0,"",Ref!H59)</f>
        <v/>
      </c>
      <c r="C71" s="6" t="str">
        <f>IF(dash_theme[[#This Row],[Theme]]="","",SUMIF('2 - Monitoring'!W:W,dash_theme[[#This Row],[Theme]],'2 - Monitoring'!G:G))</f>
        <v/>
      </c>
    </row>
    <row r="72" spans="2:3" hidden="1">
      <c r="B72" t="str">
        <f>IF(Ref!H60=0,"",Ref!H60)</f>
        <v/>
      </c>
      <c r="C72" s="6" t="str">
        <f>IF(dash_theme[[#This Row],[Theme]]="","",SUMIF('2 - Monitoring'!W:W,dash_theme[[#This Row],[Theme]],'2 - Monitoring'!G:G))</f>
        <v/>
      </c>
    </row>
    <row r="73" spans="2:3" hidden="1">
      <c r="B73" t="str">
        <f>IF(Ref!H61=0,"",Ref!H61)</f>
        <v/>
      </c>
      <c r="C73" s="6" t="str">
        <f>IF(dash_theme[[#This Row],[Theme]]="","",SUMIF('2 - Monitoring'!W:W,dash_theme[[#This Row],[Theme]],'2 - Monitoring'!G:G))</f>
        <v/>
      </c>
    </row>
    <row r="74" spans="2:3" hidden="1">
      <c r="B74" t="str">
        <f>IF(Ref!H62=0,"",Ref!H62)</f>
        <v/>
      </c>
      <c r="C74" s="6" t="str">
        <f>IF(dash_theme[[#This Row],[Theme]]="","",SUMIF('2 - Monitoring'!W:W,dash_theme[[#This Row],[Theme]],'2 - Monitoring'!G:G))</f>
        <v/>
      </c>
    </row>
    <row r="75" spans="2:3" hidden="1">
      <c r="B75" t="str">
        <f>IF(Ref!H63=0,"",Ref!H63)</f>
        <v/>
      </c>
      <c r="C75" s="6" t="str">
        <f>IF(dash_theme[[#This Row],[Theme]]="","",SUMIF('2 - Monitoring'!W:W,dash_theme[[#This Row],[Theme]],'2 - Monitoring'!G:G))</f>
        <v/>
      </c>
    </row>
    <row r="76" spans="2:3" hidden="1">
      <c r="B76" t="str">
        <f>IF(Ref!H64=0,"",Ref!H64)</f>
        <v/>
      </c>
      <c r="C76" s="6" t="str">
        <f>IF(dash_theme[[#This Row],[Theme]]="","",SUMIF('2 - Monitoring'!W:W,dash_theme[[#This Row],[Theme]],'2 - Monitoring'!G:G))</f>
        <v/>
      </c>
    </row>
    <row r="77" spans="2:3" hidden="1">
      <c r="B77" t="str">
        <f>IF(Ref!H65=0,"",Ref!H65)</f>
        <v/>
      </c>
      <c r="C77" s="6" t="str">
        <f>IF(dash_theme[[#This Row],[Theme]]="","",SUMIF('2 - Monitoring'!W:W,dash_theme[[#This Row],[Theme]],'2 - Monitoring'!G:G))</f>
        <v/>
      </c>
    </row>
    <row r="78" spans="2:3" hidden="1">
      <c r="B78" t="str">
        <f>IF(Ref!H66=0,"",Ref!H66)</f>
        <v/>
      </c>
      <c r="C78" s="6" t="str">
        <f>IF(dash_theme[[#This Row],[Theme]]="","",SUMIF('2 - Monitoring'!W:W,dash_theme[[#This Row],[Theme]],'2 - Monitoring'!G:G))</f>
        <v/>
      </c>
    </row>
    <row r="79" spans="2:3" hidden="1">
      <c r="B79" t="str">
        <f>IF(Ref!H67=0,"",Ref!H67)</f>
        <v/>
      </c>
      <c r="C79" s="6" t="str">
        <f>IF(dash_theme[[#This Row],[Theme]]="","",SUMIF('2 - Monitoring'!W:W,dash_theme[[#This Row],[Theme]],'2 - Monitoring'!G:G))</f>
        <v/>
      </c>
    </row>
    <row r="80" spans="2:3" hidden="1">
      <c r="B80" t="str">
        <f>IF(Ref!H68=0,"",Ref!H68)</f>
        <v/>
      </c>
      <c r="C80" s="6" t="str">
        <f>IF(dash_theme[[#This Row],[Theme]]="","",SUMIF('2 - Monitoring'!W:W,dash_theme[[#This Row],[Theme]],'2 - Monitoring'!G:G))</f>
        <v/>
      </c>
    </row>
    <row r="81" spans="2:3" hidden="1">
      <c r="B81" t="str">
        <f>IF(Ref!H69=0,"",Ref!H69)</f>
        <v/>
      </c>
      <c r="C81" s="6" t="str">
        <f>IF(dash_theme[[#This Row],[Theme]]="","",SUMIF('2 - Monitoring'!W:W,dash_theme[[#This Row],[Theme]],'2 - Monitoring'!G:G))</f>
        <v/>
      </c>
    </row>
    <row r="82" spans="2:3" hidden="1">
      <c r="B82" t="str">
        <f>IF(Ref!H70=0,"",Ref!H70)</f>
        <v/>
      </c>
      <c r="C82" s="6" t="str">
        <f>IF(dash_theme[[#This Row],[Theme]]="","",SUMIF('2 - Monitoring'!W:W,dash_theme[[#This Row],[Theme]],'2 - Monitoring'!G:G))</f>
        <v/>
      </c>
    </row>
    <row r="83" spans="2:3" hidden="1">
      <c r="B83" t="str">
        <f>IF(Ref!H71=0,"",Ref!H71)</f>
        <v/>
      </c>
      <c r="C83" s="6" t="str">
        <f>IF(dash_theme[[#This Row],[Theme]]="","",SUMIF('2 - Monitoring'!W:W,dash_theme[[#This Row],[Theme]],'2 - Monitoring'!G:G))</f>
        <v/>
      </c>
    </row>
    <row r="84" spans="2:3" hidden="1">
      <c r="B84" t="str">
        <f>IF(Ref!H72=0,"",Ref!H72)</f>
        <v/>
      </c>
      <c r="C84" s="6" t="str">
        <f>IF(dash_theme[[#This Row],[Theme]]="","",SUMIF('2 - Monitoring'!W:W,dash_theme[[#This Row],[Theme]],'2 - Monitoring'!G:G))</f>
        <v/>
      </c>
    </row>
    <row r="85" spans="2:3" hidden="1">
      <c r="B85" t="str">
        <f>IF(Ref!H73=0,"",Ref!H73)</f>
        <v/>
      </c>
      <c r="C85" s="6" t="str">
        <f>IF(dash_theme[[#This Row],[Theme]]="","",SUMIF('2 - Monitoring'!W:W,dash_theme[[#This Row],[Theme]],'2 - Monitoring'!G:G))</f>
        <v/>
      </c>
    </row>
    <row r="86" spans="2:3" hidden="1">
      <c r="B86" t="str">
        <f>IF(Ref!H74=0,"",Ref!H74)</f>
        <v/>
      </c>
      <c r="C86" s="6" t="str">
        <f>IF(dash_theme[[#This Row],[Theme]]="","",SUMIF('2 - Monitoring'!W:W,dash_theme[[#This Row],[Theme]],'2 - Monitoring'!G:G))</f>
        <v/>
      </c>
    </row>
    <row r="87" spans="2:3" hidden="1">
      <c r="B87" t="str">
        <f>IF(Ref!H75=0,"",Ref!H75)</f>
        <v/>
      </c>
      <c r="C87" s="6" t="str">
        <f>IF(dash_theme[[#This Row],[Theme]]="","",SUMIF('2 - Monitoring'!W:W,dash_theme[[#This Row],[Theme]],'2 - Monitoring'!G:G))</f>
        <v/>
      </c>
    </row>
    <row r="88" spans="2:3" hidden="1">
      <c r="B88" t="str">
        <f>IF(Ref!H76=0,"",Ref!H76)</f>
        <v/>
      </c>
      <c r="C88" s="6" t="str">
        <f>IF(dash_theme[[#This Row],[Theme]]="","",SUMIF('2 - Monitoring'!W:W,dash_theme[[#This Row],[Theme]],'2 - Monitoring'!G:G))</f>
        <v/>
      </c>
    </row>
    <row r="89" spans="2:3" hidden="1">
      <c r="B89" t="str">
        <f>IF(Ref!H77=0,"",Ref!H77)</f>
        <v/>
      </c>
      <c r="C89" s="6" t="str">
        <f>IF(dash_theme[[#This Row],[Theme]]="","",SUMIF('2 - Monitoring'!W:W,dash_theme[[#This Row],[Theme]],'2 - Monitoring'!G:G))</f>
        <v/>
      </c>
    </row>
    <row r="90" spans="2:3" hidden="1">
      <c r="B90" t="str">
        <f>IF(Ref!H78=0,"",Ref!H78)</f>
        <v/>
      </c>
      <c r="C90" s="6" t="str">
        <f>IF(dash_theme[[#This Row],[Theme]]="","",SUMIF('2 - Monitoring'!W:W,dash_theme[[#This Row],[Theme]],'2 - Monitoring'!G:G))</f>
        <v/>
      </c>
    </row>
    <row r="91" spans="2:3" hidden="1">
      <c r="B91" t="str">
        <f>IF(Ref!H79=0,"",Ref!H79)</f>
        <v/>
      </c>
      <c r="C91" s="6" t="str">
        <f>IF(dash_theme[[#This Row],[Theme]]="","",SUMIF('2 - Monitoring'!W:W,dash_theme[[#This Row],[Theme]],'2 - Monitoring'!G:G))</f>
        <v/>
      </c>
    </row>
    <row r="92" spans="2:3" hidden="1">
      <c r="B92" t="str">
        <f>IF(Ref!H80=0,"",Ref!H80)</f>
        <v/>
      </c>
      <c r="C92" s="6" t="str">
        <f>IF(dash_theme[[#This Row],[Theme]]="","",SUMIF('2 - Monitoring'!W:W,dash_theme[[#This Row],[Theme]],'2 - Monitoring'!G:G))</f>
        <v/>
      </c>
    </row>
    <row r="93" spans="2:3" hidden="1">
      <c r="B93" t="str">
        <f>IF(Ref!H81=0,"",Ref!H81)</f>
        <v/>
      </c>
      <c r="C93" s="6" t="str">
        <f>IF(dash_theme[[#This Row],[Theme]]="","",SUMIF('2 - Monitoring'!W:W,dash_theme[[#This Row],[Theme]],'2 - Monitoring'!G:G))</f>
        <v/>
      </c>
    </row>
    <row r="94" spans="2:3" hidden="1">
      <c r="B94" t="str">
        <f>IF(Ref!H82=0,"",Ref!H82)</f>
        <v/>
      </c>
      <c r="C94" s="6" t="str">
        <f>IF(dash_theme[[#This Row],[Theme]]="","",SUMIF('2 - Monitoring'!W:W,dash_theme[[#This Row],[Theme]],'2 - Monitoring'!G:G))</f>
        <v/>
      </c>
    </row>
    <row r="95" spans="2:3" hidden="1">
      <c r="B95" t="str">
        <f>IF(Ref!H83=0,"",Ref!H83)</f>
        <v/>
      </c>
      <c r="C95" s="6" t="str">
        <f>IF(dash_theme[[#This Row],[Theme]]="","",SUMIF('2 - Monitoring'!W:W,dash_theme[[#This Row],[Theme]],'2 - Monitoring'!G:G))</f>
        <v/>
      </c>
    </row>
    <row r="96" spans="2:3" hidden="1">
      <c r="B96" t="str">
        <f>IF(Ref!H84=0,"",Ref!H84)</f>
        <v/>
      </c>
      <c r="C96" s="6" t="str">
        <f>IF(dash_theme[[#This Row],[Theme]]="","",SUMIF('2 - Monitoring'!W:W,dash_theme[[#This Row],[Theme]],'2 - Monitoring'!G:G))</f>
        <v/>
      </c>
    </row>
    <row r="97" spans="2:6" hidden="1">
      <c r="B97" t="str">
        <f>IF(Ref!H85=0,"",Ref!H85)</f>
        <v/>
      </c>
      <c r="C97" s="6" t="str">
        <f>IF(dash_theme[[#This Row],[Theme]]="","",SUMIF('2 - Monitoring'!W:W,dash_theme[[#This Row],[Theme]],'2 - Monitoring'!G:G))</f>
        <v/>
      </c>
    </row>
    <row r="98" spans="2:6" hidden="1">
      <c r="B98" t="str">
        <f>IF(Ref!H86=0,"",Ref!H86)</f>
        <v/>
      </c>
      <c r="C98" s="6" t="str">
        <f>IF(dash_theme[[#This Row],[Theme]]="","",SUMIF('2 - Monitoring'!W:W,dash_theme[[#This Row],[Theme]],'2 - Monitoring'!G:G))</f>
        <v/>
      </c>
    </row>
    <row r="99" spans="2:6" hidden="1">
      <c r="B99" t="str">
        <f>IF(Ref!H87=0,"",Ref!H87)</f>
        <v/>
      </c>
      <c r="C99" s="6" t="str">
        <f>IF(dash_theme[[#This Row],[Theme]]="","",SUMIF('2 - Monitoring'!W:W,dash_theme[[#This Row],[Theme]],'2 - Monitoring'!G:G))</f>
        <v/>
      </c>
    </row>
    <row r="100" spans="2:6">
      <c r="B100" t="s">
        <v>196</v>
      </c>
      <c r="C100" s="7" t="e" vm="2">
        <f>SUBTOTAL(109,dash_theme[Social value delievered proxy £])</f>
        <v>#VALUE!</v>
      </c>
    </row>
    <row r="103" spans="2:6">
      <c r="B103" s="1" t="s">
        <v>198</v>
      </c>
    </row>
    <row r="105" spans="2:6">
      <c r="B105" t="s">
        <v>199</v>
      </c>
      <c r="C105" s="13" t="e" vm="2">
        <f>SUM('2 - Monitoring'!AA16:AA202)</f>
        <v>#VALUE!</v>
      </c>
    </row>
    <row r="107" spans="2:6">
      <c r="B107" s="14" t="s">
        <v>200</v>
      </c>
      <c r="C107" s="14" t="s">
        <v>201</v>
      </c>
      <c r="D107" s="14" t="s">
        <v>202</v>
      </c>
      <c r="E107" s="14" t="s">
        <v>203</v>
      </c>
      <c r="F107" s="15" t="s">
        <v>204</v>
      </c>
    </row>
    <row r="108" spans="2:6">
      <c r="B108" t="str">
        <f>'2 - Monitoring'!$AB$15</f>
        <v/>
      </c>
      <c r="C108" s="7" t="e" vm="2">
        <f t="shared" ref="C108:C119" si="0">$C$105</f>
        <v>#VALUE!</v>
      </c>
      <c r="D108" s="6" t="str">
        <f>IF(dash_time[[#This Row],[Period]]="","",SUM(_xlfn.XLOOKUP(dash_time[[#This Row],[Period]],'2 - Monitoring'!$AB$15:$AM$15,'2 - Monitoring'!$AB$16:$AM$202)))</f>
        <v/>
      </c>
      <c r="E108" s="7" t="str">
        <f>IF(dash_time[[#This Row],[Period]]="","",dash_time[[#This Row],[Proxy social value £]])</f>
        <v/>
      </c>
      <c r="F108" s="7" t="str">
        <f>IF(dash_time[[#This Row],[Period]]="","",dash_time[[#This Row],[Delivered £]]-dash_time[[#This Row],[Target £]])</f>
        <v/>
      </c>
    </row>
    <row r="109" spans="2:6">
      <c r="B109" t="str">
        <f>'2 - Monitoring'!$AC$15</f>
        <v/>
      </c>
      <c r="C109" s="7" t="e" vm="2">
        <f t="shared" si="0"/>
        <v>#VALUE!</v>
      </c>
      <c r="D109" s="6" t="str">
        <f>IF(dash_time[[#This Row],[Period]]="","",SUM(_xlfn.XLOOKUP(dash_time[[#This Row],[Period]],'2 - Monitoring'!$AB$15:$AM$15,'2 - Monitoring'!$AB$16:$AM$202)))</f>
        <v/>
      </c>
      <c r="E109" s="7" t="str">
        <f>IF(dash_time[[#This Row],[Period]]="","",E108+dash_time[[#This Row],[Proxy social value £]])</f>
        <v/>
      </c>
      <c r="F109" s="7" t="str">
        <f>IF(dash_time[[#This Row],[Period]]="","",dash_time[[#This Row],[Delivered £]]-dash_time[[#This Row],[Target £]])</f>
        <v/>
      </c>
    </row>
    <row r="110" spans="2:6">
      <c r="B110" t="str">
        <f>'2 - Monitoring'!$AD$15</f>
        <v/>
      </c>
      <c r="C110" s="7" t="e" vm="2">
        <f t="shared" si="0"/>
        <v>#VALUE!</v>
      </c>
      <c r="D110" s="6" t="str">
        <f>IF(dash_time[[#This Row],[Period]]="","",SUM(_xlfn.XLOOKUP(dash_time[[#This Row],[Period]],'2 - Monitoring'!$AB$15:$AM$15,'2 - Monitoring'!$AB$16:$AM$202)))</f>
        <v/>
      </c>
      <c r="E110" s="7" t="str">
        <f>IF(dash_time[[#This Row],[Period]]="","",E109+dash_time[[#This Row],[Proxy social value £]])</f>
        <v/>
      </c>
      <c r="F110" s="7" t="str">
        <f>IF(dash_time[[#This Row],[Period]]="","",dash_time[[#This Row],[Delivered £]]-dash_time[[#This Row],[Target £]])</f>
        <v/>
      </c>
    </row>
    <row r="111" spans="2:6">
      <c r="B111" t="str">
        <f>'2 - Monitoring'!$AE$15</f>
        <v/>
      </c>
      <c r="C111" s="7" t="e" vm="2">
        <f t="shared" si="0"/>
        <v>#VALUE!</v>
      </c>
      <c r="D111" s="6" t="str">
        <f>IF(dash_time[[#This Row],[Period]]="","",SUM(_xlfn.XLOOKUP(dash_time[[#This Row],[Period]],'2 - Monitoring'!$AB$15:$AM$15,'2 - Monitoring'!$AB$16:$AM$202)))</f>
        <v/>
      </c>
      <c r="E111" s="7" t="str">
        <f>IF(dash_time[[#This Row],[Period]]="","",E110+dash_time[[#This Row],[Proxy social value £]])</f>
        <v/>
      </c>
      <c r="F111" s="7" t="str">
        <f>IF(dash_time[[#This Row],[Period]]="","",dash_time[[#This Row],[Delivered £]]-dash_time[[#This Row],[Target £]])</f>
        <v/>
      </c>
    </row>
    <row r="112" spans="2:6">
      <c r="B112" t="str">
        <f>'2 - Monitoring'!$AF$15</f>
        <v/>
      </c>
      <c r="C112" s="7" t="e" vm="2">
        <f t="shared" si="0"/>
        <v>#VALUE!</v>
      </c>
      <c r="D112" s="6" t="str">
        <f>IF(dash_time[[#This Row],[Period]]="","",SUM(_xlfn.XLOOKUP(dash_time[[#This Row],[Period]],'2 - Monitoring'!$AB$15:$AM$15,'2 - Monitoring'!$AB$16:$AM$202)))</f>
        <v/>
      </c>
      <c r="E112" s="7" t="str">
        <f>IF(dash_time[[#This Row],[Period]]="","",E111+dash_time[[#This Row],[Proxy social value £]])</f>
        <v/>
      </c>
      <c r="F112" s="7" t="str">
        <f>IF(dash_time[[#This Row],[Period]]="","",dash_time[[#This Row],[Delivered £]]-dash_time[[#This Row],[Target £]])</f>
        <v/>
      </c>
    </row>
    <row r="113" spans="2:6">
      <c r="B113" t="str">
        <f>'2 - Monitoring'!$AG$15</f>
        <v/>
      </c>
      <c r="C113" s="7" t="e" vm="2">
        <f t="shared" si="0"/>
        <v>#VALUE!</v>
      </c>
      <c r="D113" s="6" t="str">
        <f>IF(dash_time[[#This Row],[Period]]="","",SUM(_xlfn.XLOOKUP(dash_time[[#This Row],[Period]],'2 - Monitoring'!$AB$15:$AM$15,'2 - Monitoring'!$AB$16:$AM$202)))</f>
        <v/>
      </c>
      <c r="E113" s="7" t="str">
        <f>IF(dash_time[[#This Row],[Period]]="","",E112+dash_time[[#This Row],[Proxy social value £]])</f>
        <v/>
      </c>
      <c r="F113" s="7" t="str">
        <f>IF(dash_time[[#This Row],[Period]]="","",dash_time[[#This Row],[Delivered £]]-dash_time[[#This Row],[Target £]])</f>
        <v/>
      </c>
    </row>
    <row r="114" spans="2:6">
      <c r="B114" t="str">
        <f>'2 - Monitoring'!$AH$15</f>
        <v/>
      </c>
      <c r="C114" s="7" t="e" vm="2">
        <f t="shared" si="0"/>
        <v>#VALUE!</v>
      </c>
      <c r="D114" s="6" t="str">
        <f>IF(dash_time[[#This Row],[Period]]="","",SUM(_xlfn.XLOOKUP(dash_time[[#This Row],[Period]],'2 - Monitoring'!$AB$15:$AM$15,'2 - Monitoring'!$AB$16:$AM$202)))</f>
        <v/>
      </c>
      <c r="E114" s="7" t="str">
        <f>IF(dash_time[[#This Row],[Period]]="","",E113+dash_time[[#This Row],[Proxy social value £]])</f>
        <v/>
      </c>
      <c r="F114" s="7" t="str">
        <f>IF(dash_time[[#This Row],[Period]]="","",dash_time[[#This Row],[Delivered £]]-dash_time[[#This Row],[Target £]])</f>
        <v/>
      </c>
    </row>
    <row r="115" spans="2:6">
      <c r="B115" t="str">
        <f>'2 - Monitoring'!$AI$15</f>
        <v/>
      </c>
      <c r="C115" s="7" t="e" vm="2">
        <f t="shared" si="0"/>
        <v>#VALUE!</v>
      </c>
      <c r="D115" s="6" t="str">
        <f>IF(dash_time[[#This Row],[Period]]="","",SUM(_xlfn.XLOOKUP(dash_time[[#This Row],[Period]],'2 - Monitoring'!$AB$15:$AM$15,'2 - Monitoring'!$AB$16:$AM$202)))</f>
        <v/>
      </c>
      <c r="E115" s="7" t="str">
        <f>IF(dash_time[[#This Row],[Period]]="","",E114+dash_time[[#This Row],[Proxy social value £]])</f>
        <v/>
      </c>
      <c r="F115" s="7" t="str">
        <f>IF(dash_time[[#This Row],[Period]]="","",dash_time[[#This Row],[Delivered £]]-dash_time[[#This Row],[Target £]])</f>
        <v/>
      </c>
    </row>
    <row r="116" spans="2:6">
      <c r="B116" t="str">
        <f>'2 - Monitoring'!$AJ$15</f>
        <v/>
      </c>
      <c r="C116" s="7" t="e" vm="2">
        <f t="shared" si="0"/>
        <v>#VALUE!</v>
      </c>
      <c r="D116" s="6" t="str">
        <f>IF(dash_time[[#This Row],[Period]]="","",SUM(_xlfn.XLOOKUP(dash_time[[#This Row],[Period]],'2 - Monitoring'!$AB$15:$AM$15,'2 - Monitoring'!$AB$16:$AM$202)))</f>
        <v/>
      </c>
      <c r="E116" s="7" t="str">
        <f>IF(dash_time[[#This Row],[Period]]="","",E115+dash_time[[#This Row],[Proxy social value £]])</f>
        <v/>
      </c>
      <c r="F116" s="7" t="str">
        <f>IF(dash_time[[#This Row],[Period]]="","",dash_time[[#This Row],[Delivered £]]-dash_time[[#This Row],[Target £]])</f>
        <v/>
      </c>
    </row>
    <row r="117" spans="2:6">
      <c r="B117" t="str">
        <f>'2 - Monitoring'!$AK$15</f>
        <v/>
      </c>
      <c r="C117" s="7" t="e" vm="2">
        <f t="shared" si="0"/>
        <v>#VALUE!</v>
      </c>
      <c r="D117" s="6" t="str">
        <f>IF(dash_time[[#This Row],[Period]]="","",SUM(_xlfn.XLOOKUP(dash_time[[#This Row],[Period]],'2 - Monitoring'!$AB$15:$AM$15,'2 - Monitoring'!$AB$16:$AM$202)))</f>
        <v/>
      </c>
      <c r="E117" s="7" t="str">
        <f>IF(dash_time[[#This Row],[Period]]="","",E116+dash_time[[#This Row],[Proxy social value £]])</f>
        <v/>
      </c>
      <c r="F117" s="7" t="str">
        <f>IF(dash_time[[#This Row],[Period]]="","",dash_time[[#This Row],[Delivered £]]-dash_time[[#This Row],[Target £]])</f>
        <v/>
      </c>
    </row>
    <row r="118" spans="2:6">
      <c r="B118" t="str">
        <f>'2 - Monitoring'!$AL$15</f>
        <v/>
      </c>
      <c r="C118" s="7" t="e" vm="2">
        <f t="shared" si="0"/>
        <v>#VALUE!</v>
      </c>
      <c r="D118" s="6" t="str">
        <f>IF(dash_time[[#This Row],[Period]]="","",SUM(_xlfn.XLOOKUP(dash_time[[#This Row],[Period]],'2 - Monitoring'!$AB$15:$AM$15,'2 - Monitoring'!$AB$16:$AM$202)))</f>
        <v/>
      </c>
      <c r="E118" s="7" t="str">
        <f>IF(dash_time[[#This Row],[Period]]="","",E117+dash_time[[#This Row],[Proxy social value £]])</f>
        <v/>
      </c>
      <c r="F118" s="7" t="str">
        <f>IF(dash_time[[#This Row],[Period]]="","",dash_time[[#This Row],[Delivered £]]-dash_time[[#This Row],[Target £]])</f>
        <v/>
      </c>
    </row>
    <row r="119" spans="2:6">
      <c r="B119" t="str">
        <f>'2 - Monitoring'!$AM$15</f>
        <v/>
      </c>
      <c r="C119" s="7" t="e" vm="2">
        <f t="shared" si="0"/>
        <v>#VALUE!</v>
      </c>
      <c r="D119" s="6" t="str">
        <f>IF(dash_time[[#This Row],[Period]]="","",SUM(_xlfn.XLOOKUP(dash_time[[#This Row],[Period]],'2 - Monitoring'!$AB$15:$AM$15,'2 - Monitoring'!$AB$16:$AM$202)))</f>
        <v/>
      </c>
      <c r="E119" s="7" t="str">
        <f>IF(dash_time[[#This Row],[Period]]="","",E118+dash_time[[#This Row],[Proxy social value £]])</f>
        <v/>
      </c>
      <c r="F119" s="7" t="str">
        <f>IF(dash_time[[#This Row],[Period]]="","",dash_time[[#This Row],[Delivered £]]-dash_time[[#This Row],[Target £]])</f>
        <v/>
      </c>
    </row>
    <row r="120" spans="2:6">
      <c r="B120" t="s">
        <v>196</v>
      </c>
      <c r="C120" s="7" t="e" vm="2">
        <f>SUBTOTAL(109,dash_time[Target £])</f>
        <v>#VALUE!</v>
      </c>
      <c r="D120" s="7">
        <f>SUBTOTAL(109,dash_time[Proxy social value £])</f>
        <v>0</v>
      </c>
      <c r="E120" s="7">
        <f>SUBTOTAL(109,dash_time[Delivered £])</f>
        <v>0</v>
      </c>
      <c r="F120" s="7">
        <f>SUBTOTAL(109,dash_time[Diff])</f>
        <v>0</v>
      </c>
    </row>
  </sheetData>
  <sheetProtection sheet="1" scenarios="1" sort="0" autoFilter="0" pivotTables="0"/>
  <pageMargins left="0.7" right="0.7" top="0.75" bottom="0.75" header="0.3" footer="0.3"/>
  <drawing r:id="rId1"/>
  <tableParts count="3">
    <tablePart r:id="rId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5A71C-F7CE-42C8-8592-EC3C0D44A3F4}">
  <sheetPr>
    <tabColor rgb="FFFF0000"/>
  </sheetPr>
  <dimension ref="B1:X20"/>
  <sheetViews>
    <sheetView showGridLines="0" workbookViewId="0">
      <selection activeCell="C15" sqref="C15"/>
    </sheetView>
  </sheetViews>
  <sheetFormatPr defaultRowHeight="14.45"/>
  <cols>
    <col min="6" max="7" width="91.109375" customWidth="1"/>
    <col min="8" max="8" width="56.109375" bestFit="1" customWidth="1"/>
    <col min="10" max="10" width="18.6640625" customWidth="1"/>
    <col min="11" max="11" width="11.44140625" bestFit="1" customWidth="1"/>
    <col min="12" max="12" width="16.77734375" customWidth="1"/>
    <col min="13" max="13" width="11.44140625" bestFit="1" customWidth="1"/>
    <col min="14" max="14" width="11.44140625" customWidth="1"/>
    <col min="15" max="15" width="12" bestFit="1" customWidth="1"/>
    <col min="32" max="32" width="32.77734375" customWidth="1"/>
  </cols>
  <sheetData>
    <row r="1" spans="2:24" s="2" customFormat="1"/>
    <row r="2" spans="2:24" s="3" customFormat="1" ht="25.15">
      <c r="B2" s="3" t="s">
        <v>205</v>
      </c>
    </row>
    <row r="3" spans="2:24" s="2" customFormat="1">
      <c r="B3" s="2" t="s">
        <v>206</v>
      </c>
    </row>
    <row r="4" spans="2:24" s="2" customFormat="1"/>
    <row r="6" spans="2:24">
      <c r="F6">
        <f>COUNTA(_xlfn.ANCHORARRAY(F8))</f>
        <v>1</v>
      </c>
      <c r="G6">
        <f>COUNTA(_xlfn.ANCHORARRAY(G8))</f>
        <v>1</v>
      </c>
      <c r="H6">
        <f>COUNTA(_xlfn.ANCHORARRAY(H8))</f>
        <v>1</v>
      </c>
      <c r="M6" s="10" t="s">
        <v>207</v>
      </c>
      <c r="N6" s="10"/>
      <c r="O6" s="10" t="s">
        <v>208</v>
      </c>
    </row>
    <row r="7" spans="2:24">
      <c r="B7" s="1" t="s">
        <v>209</v>
      </c>
      <c r="C7" s="1" t="s">
        <v>210</v>
      </c>
      <c r="D7" s="1" t="s">
        <v>211</v>
      </c>
      <c r="E7" s="1" t="s">
        <v>195</v>
      </c>
      <c r="F7" s="1" t="s">
        <v>17</v>
      </c>
      <c r="G7" s="1" t="s">
        <v>212</v>
      </c>
      <c r="H7" s="1" t="s">
        <v>30</v>
      </c>
      <c r="J7" s="1" t="s">
        <v>213</v>
      </c>
      <c r="M7" s="1" t="s">
        <v>214</v>
      </c>
      <c r="N7" s="1"/>
      <c r="O7" s="1" t="s">
        <v>68</v>
      </c>
      <c r="T7" s="1" t="s">
        <v>215</v>
      </c>
    </row>
    <row r="8" spans="2:24">
      <c r="B8" t="s">
        <v>216</v>
      </c>
      <c r="C8" t="s">
        <v>217</v>
      </c>
      <c r="D8" t="s">
        <v>42</v>
      </c>
      <c r="E8" t="s">
        <v>102</v>
      </c>
      <c r="F8" t="e" cm="1" vm="1">
        <f t="array" ref="F8">_xlfn._xlws.FILTER(measures[Measure],(measures[Measure]&lt;&gt;"")*(measures[Measure]&lt;&gt;0))</f>
        <v>#VALUE!</v>
      </c>
      <c r="G8" t="e" cm="1" vm="1">
        <f t="array" ref="G8">_xlfn._xlws.SORT(_xlfn.UNIQUE(_xlfn._xlws.FILTER(contract[Social Value Measures],(contract[Social Value Measures]&lt;&gt;"")*(contract[Social Value Measures]&lt;&gt;0))))</f>
        <v>#VALUE!</v>
      </c>
      <c r="H8" t="e" cm="1" vm="1">
        <f t="array" ref="H8">_xlfn._xlws.SORT(_xlfn.UNIQUE(_xlfn._xlws.FILTER(measures[Theme],(measures[Measure]&lt;&gt;"")*(measures[Measure]&lt;&gt;0))))</f>
        <v>#VALUE!</v>
      </c>
      <c r="M8" t="s">
        <v>214</v>
      </c>
      <c r="N8" t="s">
        <v>218</v>
      </c>
      <c r="O8" t="s">
        <v>219</v>
      </c>
      <c r="P8" t="s">
        <v>220</v>
      </c>
      <c r="Q8" t="s">
        <v>221</v>
      </c>
      <c r="R8" t="s">
        <v>222</v>
      </c>
      <c r="S8" t="s">
        <v>223</v>
      </c>
      <c r="T8" t="s">
        <v>222</v>
      </c>
      <c r="V8" t="s">
        <v>214</v>
      </c>
      <c r="W8" t="s">
        <v>224</v>
      </c>
      <c r="X8" t="s">
        <v>225</v>
      </c>
    </row>
    <row r="9" spans="2:24">
      <c r="B9" t="s">
        <v>68</v>
      </c>
      <c r="C9" t="s">
        <v>73</v>
      </c>
      <c r="D9" t="s">
        <v>46</v>
      </c>
      <c r="E9" t="s">
        <v>104</v>
      </c>
      <c r="J9" t="s">
        <v>226</v>
      </c>
      <c r="K9" s="8">
        <f>reporting_start</f>
        <v>0</v>
      </c>
      <c r="L9">
        <v>1</v>
      </c>
      <c r="M9" s="9">
        <f t="shared" ref="M9:M20" si="0">EDATE(reporting_start,$L9-1)</f>
        <v>0</v>
      </c>
      <c r="N9" s="9" t="str">
        <f>TEXT(M9,"mmm-yy")</f>
        <v>Jan-00</v>
      </c>
      <c r="O9">
        <f t="shared" ref="O9:O20" si="1">MONTH(EDATE(reporting_start,($L9-1)*3))</f>
        <v>1</v>
      </c>
      <c r="P9" t="str">
        <f t="shared" ref="P9:P20" si="2">_xlfn.XLOOKUP(O9,$V$9:$V$20,$W$9:$W$20)</f>
        <v>Q4</v>
      </c>
      <c r="Q9" t="str">
        <f t="shared" ref="Q9:Q20" si="3">_xlfn.XLOOKUP(O9,$V$9:$V$20,$X$9:$X$20)</f>
        <v>Q1</v>
      </c>
      <c r="R9">
        <f t="shared" ref="R9:R20" si="4">YEAR(EDATE(reporting_start,($L9-1)*3))</f>
        <v>1900</v>
      </c>
      <c r="S9" t="str">
        <f t="shared" ref="S9:S20" si="5">IF(reporting_type=$C$8,_xlfn.CONCAT($P9,"-",$R9),_xlfn.CONCAT($Q9,"-",$R9))</f>
        <v>Q1-1900</v>
      </c>
      <c r="T9">
        <f t="shared" ref="T9:T20" si="6">YEAR(EDATE(reporting_start,($L9-1)*12))</f>
        <v>1900</v>
      </c>
      <c r="V9">
        <v>1</v>
      </c>
      <c r="W9" t="s">
        <v>227</v>
      </c>
      <c r="X9" t="s">
        <v>228</v>
      </c>
    </row>
    <row r="10" spans="2:24">
      <c r="B10" t="s">
        <v>215</v>
      </c>
      <c r="D10" t="s">
        <v>229</v>
      </c>
      <c r="E10" t="s">
        <v>98</v>
      </c>
      <c r="J10" t="s">
        <v>230</v>
      </c>
      <c r="K10">
        <f>reporting_frequency</f>
        <v>0</v>
      </c>
      <c r="L10">
        <v>2</v>
      </c>
      <c r="M10" s="9">
        <f t="shared" si="0"/>
        <v>31</v>
      </c>
      <c r="N10" s="9" t="str">
        <f t="shared" ref="N10:N20" si="7">TEXT(M10,"mmm-yy")</f>
        <v>Jan-00</v>
      </c>
      <c r="O10">
        <f t="shared" si="1"/>
        <v>3</v>
      </c>
      <c r="P10" t="str">
        <f t="shared" si="2"/>
        <v>Q4</v>
      </c>
      <c r="Q10" t="str">
        <f t="shared" si="3"/>
        <v>Q1</v>
      </c>
      <c r="R10">
        <f t="shared" si="4"/>
        <v>1900</v>
      </c>
      <c r="S10" t="str">
        <f t="shared" si="5"/>
        <v>Q1-1900</v>
      </c>
      <c r="T10">
        <f t="shared" si="6"/>
        <v>1900</v>
      </c>
      <c r="V10">
        <v>2</v>
      </c>
      <c r="W10" t="s">
        <v>227</v>
      </c>
      <c r="X10" t="s">
        <v>228</v>
      </c>
    </row>
    <row r="11" spans="2:24">
      <c r="D11" t="s">
        <v>231</v>
      </c>
      <c r="E11" t="s">
        <v>107</v>
      </c>
      <c r="J11" t="s">
        <v>232</v>
      </c>
      <c r="K11">
        <f>reporting_type</f>
        <v>0</v>
      </c>
      <c r="L11">
        <v>3</v>
      </c>
      <c r="M11" s="9">
        <f t="shared" si="0"/>
        <v>60</v>
      </c>
      <c r="N11" s="9" t="str">
        <f t="shared" si="7"/>
        <v>Feb-00</v>
      </c>
      <c r="O11">
        <f t="shared" si="1"/>
        <v>6</v>
      </c>
      <c r="P11" t="str">
        <f t="shared" si="2"/>
        <v>Q1</v>
      </c>
      <c r="Q11" t="str">
        <f t="shared" si="3"/>
        <v>Q2</v>
      </c>
      <c r="R11">
        <f t="shared" si="4"/>
        <v>1900</v>
      </c>
      <c r="S11" t="str">
        <f t="shared" si="5"/>
        <v>Q2-1900</v>
      </c>
      <c r="T11">
        <f t="shared" si="6"/>
        <v>1901</v>
      </c>
      <c r="V11">
        <v>3</v>
      </c>
      <c r="W11" t="s">
        <v>227</v>
      </c>
      <c r="X11" t="s">
        <v>228</v>
      </c>
    </row>
    <row r="12" spans="2:24">
      <c r="L12">
        <v>4</v>
      </c>
      <c r="M12" s="9">
        <f t="shared" si="0"/>
        <v>91</v>
      </c>
      <c r="N12" s="9" t="str">
        <f t="shared" si="7"/>
        <v>Mar-00</v>
      </c>
      <c r="O12">
        <f t="shared" si="1"/>
        <v>9</v>
      </c>
      <c r="P12" t="str">
        <f t="shared" si="2"/>
        <v>Q2</v>
      </c>
      <c r="Q12" t="str">
        <f t="shared" si="3"/>
        <v>Q3</v>
      </c>
      <c r="R12">
        <f t="shared" si="4"/>
        <v>1900</v>
      </c>
      <c r="S12" t="str">
        <f t="shared" si="5"/>
        <v>Q3-1900</v>
      </c>
      <c r="T12">
        <f t="shared" si="6"/>
        <v>1902</v>
      </c>
      <c r="V12">
        <v>4</v>
      </c>
      <c r="W12" t="s">
        <v>228</v>
      </c>
      <c r="X12" t="s">
        <v>233</v>
      </c>
    </row>
    <row r="13" spans="2:24">
      <c r="L13">
        <v>5</v>
      </c>
      <c r="M13" s="9">
        <f t="shared" si="0"/>
        <v>121</v>
      </c>
      <c r="N13" s="9" t="str">
        <f t="shared" si="7"/>
        <v>Apr-00</v>
      </c>
      <c r="O13">
        <f t="shared" si="1"/>
        <v>12</v>
      </c>
      <c r="P13" t="str">
        <f t="shared" si="2"/>
        <v>Q3</v>
      </c>
      <c r="Q13" t="str">
        <f t="shared" si="3"/>
        <v>Q4</v>
      </c>
      <c r="R13">
        <f t="shared" si="4"/>
        <v>1900</v>
      </c>
      <c r="S13" t="str">
        <f t="shared" si="5"/>
        <v>Q4-1900</v>
      </c>
      <c r="T13">
        <f t="shared" si="6"/>
        <v>1903</v>
      </c>
      <c r="V13">
        <v>5</v>
      </c>
      <c r="W13" t="s">
        <v>228</v>
      </c>
      <c r="X13" t="s">
        <v>233</v>
      </c>
    </row>
    <row r="14" spans="2:24">
      <c r="L14">
        <v>6</v>
      </c>
      <c r="M14" s="9">
        <f t="shared" si="0"/>
        <v>152</v>
      </c>
      <c r="N14" s="9" t="str">
        <f t="shared" si="7"/>
        <v>May-00</v>
      </c>
      <c r="O14">
        <f t="shared" si="1"/>
        <v>3</v>
      </c>
      <c r="P14" t="str">
        <f t="shared" si="2"/>
        <v>Q4</v>
      </c>
      <c r="Q14" t="str">
        <f t="shared" si="3"/>
        <v>Q1</v>
      </c>
      <c r="R14">
        <f t="shared" si="4"/>
        <v>1901</v>
      </c>
      <c r="S14" t="str">
        <f t="shared" si="5"/>
        <v>Q1-1901</v>
      </c>
      <c r="T14">
        <f t="shared" si="6"/>
        <v>1904</v>
      </c>
      <c r="V14">
        <v>6</v>
      </c>
      <c r="W14" t="s">
        <v>228</v>
      </c>
      <c r="X14" t="s">
        <v>233</v>
      </c>
    </row>
    <row r="15" spans="2:24">
      <c r="L15">
        <v>7</v>
      </c>
      <c r="M15" s="9">
        <f t="shared" si="0"/>
        <v>182</v>
      </c>
      <c r="N15" s="9" t="str">
        <f t="shared" si="7"/>
        <v>Jun-00</v>
      </c>
      <c r="O15">
        <f t="shared" si="1"/>
        <v>6</v>
      </c>
      <c r="P15" t="str">
        <f t="shared" si="2"/>
        <v>Q1</v>
      </c>
      <c r="Q15" t="str">
        <f t="shared" si="3"/>
        <v>Q2</v>
      </c>
      <c r="R15">
        <f t="shared" si="4"/>
        <v>1901</v>
      </c>
      <c r="S15" t="str">
        <f t="shared" si="5"/>
        <v>Q2-1901</v>
      </c>
      <c r="T15">
        <f t="shared" si="6"/>
        <v>1905</v>
      </c>
      <c r="V15">
        <v>7</v>
      </c>
      <c r="W15" t="s">
        <v>233</v>
      </c>
      <c r="X15" t="s">
        <v>234</v>
      </c>
    </row>
    <row r="16" spans="2:24">
      <c r="L16">
        <v>8</v>
      </c>
      <c r="M16" s="9">
        <f t="shared" si="0"/>
        <v>213</v>
      </c>
      <c r="N16" s="9" t="str">
        <f t="shared" si="7"/>
        <v>Jul-00</v>
      </c>
      <c r="O16">
        <f t="shared" si="1"/>
        <v>9</v>
      </c>
      <c r="P16" t="str">
        <f t="shared" si="2"/>
        <v>Q2</v>
      </c>
      <c r="Q16" t="str">
        <f t="shared" si="3"/>
        <v>Q3</v>
      </c>
      <c r="R16">
        <f t="shared" si="4"/>
        <v>1901</v>
      </c>
      <c r="S16" t="str">
        <f t="shared" si="5"/>
        <v>Q3-1901</v>
      </c>
      <c r="T16">
        <f t="shared" si="6"/>
        <v>1906</v>
      </c>
      <c r="V16">
        <v>8</v>
      </c>
      <c r="W16" t="s">
        <v>233</v>
      </c>
      <c r="X16" t="s">
        <v>234</v>
      </c>
    </row>
    <row r="17" spans="12:24">
      <c r="L17">
        <v>9</v>
      </c>
      <c r="M17" s="9">
        <f t="shared" si="0"/>
        <v>244</v>
      </c>
      <c r="N17" s="9" t="str">
        <f t="shared" si="7"/>
        <v>Aug-00</v>
      </c>
      <c r="O17">
        <f t="shared" si="1"/>
        <v>12</v>
      </c>
      <c r="P17" t="str">
        <f t="shared" si="2"/>
        <v>Q3</v>
      </c>
      <c r="Q17" t="str">
        <f t="shared" si="3"/>
        <v>Q4</v>
      </c>
      <c r="R17">
        <f t="shared" si="4"/>
        <v>1901</v>
      </c>
      <c r="S17" t="str">
        <f t="shared" si="5"/>
        <v>Q4-1901</v>
      </c>
      <c r="T17">
        <f t="shared" si="6"/>
        <v>1907</v>
      </c>
      <c r="V17">
        <v>9</v>
      </c>
      <c r="W17" t="s">
        <v>233</v>
      </c>
      <c r="X17" t="s">
        <v>234</v>
      </c>
    </row>
    <row r="18" spans="12:24">
      <c r="L18">
        <v>10</v>
      </c>
      <c r="M18" s="9">
        <f t="shared" si="0"/>
        <v>274</v>
      </c>
      <c r="N18" s="9" t="str">
        <f t="shared" si="7"/>
        <v>Sep-00</v>
      </c>
      <c r="O18">
        <f t="shared" si="1"/>
        <v>3</v>
      </c>
      <c r="P18" t="str">
        <f t="shared" si="2"/>
        <v>Q4</v>
      </c>
      <c r="Q18" t="str">
        <f t="shared" si="3"/>
        <v>Q1</v>
      </c>
      <c r="R18">
        <f t="shared" si="4"/>
        <v>1902</v>
      </c>
      <c r="S18" t="str">
        <f t="shared" si="5"/>
        <v>Q1-1902</v>
      </c>
      <c r="T18">
        <f t="shared" si="6"/>
        <v>1908</v>
      </c>
      <c r="V18">
        <v>10</v>
      </c>
      <c r="W18" t="s">
        <v>234</v>
      </c>
      <c r="X18" t="s">
        <v>227</v>
      </c>
    </row>
    <row r="19" spans="12:24">
      <c r="L19">
        <v>11</v>
      </c>
      <c r="M19" s="9">
        <f t="shared" si="0"/>
        <v>305</v>
      </c>
      <c r="N19" s="9" t="str">
        <f t="shared" si="7"/>
        <v>Oct-00</v>
      </c>
      <c r="O19">
        <f t="shared" si="1"/>
        <v>6</v>
      </c>
      <c r="P19" t="str">
        <f t="shared" si="2"/>
        <v>Q1</v>
      </c>
      <c r="Q19" t="str">
        <f t="shared" si="3"/>
        <v>Q2</v>
      </c>
      <c r="R19">
        <f t="shared" si="4"/>
        <v>1902</v>
      </c>
      <c r="S19" t="str">
        <f t="shared" si="5"/>
        <v>Q2-1902</v>
      </c>
      <c r="T19">
        <f t="shared" si="6"/>
        <v>1909</v>
      </c>
      <c r="V19">
        <v>11</v>
      </c>
      <c r="W19" t="s">
        <v>234</v>
      </c>
      <c r="X19" t="s">
        <v>227</v>
      </c>
    </row>
    <row r="20" spans="12:24">
      <c r="L20">
        <v>12</v>
      </c>
      <c r="M20" s="9">
        <f t="shared" si="0"/>
        <v>335</v>
      </c>
      <c r="N20" s="9" t="str">
        <f t="shared" si="7"/>
        <v>Nov-00</v>
      </c>
      <c r="O20">
        <f t="shared" si="1"/>
        <v>9</v>
      </c>
      <c r="P20" t="str">
        <f t="shared" si="2"/>
        <v>Q2</v>
      </c>
      <c r="Q20" t="str">
        <f t="shared" si="3"/>
        <v>Q3</v>
      </c>
      <c r="R20">
        <f t="shared" si="4"/>
        <v>1902</v>
      </c>
      <c r="S20" t="str">
        <f t="shared" si="5"/>
        <v>Q3-1902</v>
      </c>
      <c r="T20">
        <f t="shared" si="6"/>
        <v>1910</v>
      </c>
      <c r="V20">
        <v>12</v>
      </c>
      <c r="W20" t="s">
        <v>234</v>
      </c>
      <c r="X20" t="s">
        <v>227</v>
      </c>
    </row>
  </sheetData>
  <sheetProtection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6E1F94434437D54688C670120513E190" ma:contentTypeVersion="15" ma:contentTypeDescription="Create a new document." ma:contentTypeScope="" ma:versionID="eda3c48b582001106c5a5743e3236e33">
  <xsd:schema xmlns:xsd="http://www.w3.org/2001/XMLSchema" xmlns:xs="http://www.w3.org/2001/XMLSchema" xmlns:p="http://schemas.microsoft.com/office/2006/metadata/properties" xmlns:ns2="d99cb291-d43e-47de-93c2-020ed66795bc" xmlns:ns3="1c4acb19-3b37-4ad4-99a3-7478e8c527ec" targetNamespace="http://schemas.microsoft.com/office/2006/metadata/properties" ma:root="true" ma:fieldsID="8c836ea0fa88ce3aab6b165dae4873ec" ns2:_="" ns3:_="">
    <xsd:import namespace="d99cb291-d43e-47de-93c2-020ed66795bc"/>
    <xsd:import namespace="1c4acb19-3b37-4ad4-99a3-7478e8c527e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9cb291-d43e-47de-93c2-020ed66795b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f6d00d60-9e6d-4775-85f2-ebf9aeeec20f}" ma:internalName="TaxCatchAll" ma:showField="CatchAllData" ma:web="d99cb291-d43e-47de-93c2-020ed66795b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c4acb19-3b37-4ad4-99a3-7478e8c527e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8af209e7-08a0-4798-ac6f-1507a5c21160"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d99cb291-d43e-47de-93c2-020ed66795bc">WZ6WXDZHFTMP-1431687970-752829</_dlc_DocId>
    <_dlc_DocIdUrl xmlns="d99cb291-d43e-47de-93c2-020ed66795bc">
      <Url>https://localpartnershipsllp.sharepoint.com/sites/BusinessUnits/_layouts/15/DocIdRedir.aspx?ID=WZ6WXDZHFTMP-1431687970-752829</Url>
      <Description>WZ6WXDZHFTMP-1431687970-752829</Description>
    </_dlc_DocIdUrl>
    <lcf76f155ced4ddcb4097134ff3c332f xmlns="1c4acb19-3b37-4ad4-99a3-7478e8c527ec">
      <Terms xmlns="http://schemas.microsoft.com/office/infopath/2007/PartnerControls"/>
    </lcf76f155ced4ddcb4097134ff3c332f>
    <TaxCatchAll xmlns="d99cb291-d43e-47de-93c2-020ed66795bc"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BD8CF8-E8AF-43AF-BD02-019F932E90D8}"/>
</file>

<file path=customXml/itemProps2.xml><?xml version="1.0" encoding="utf-8"?>
<ds:datastoreItem xmlns:ds="http://schemas.openxmlformats.org/officeDocument/2006/customXml" ds:itemID="{C9C8D702-D798-42A2-9599-E7664E4CF6F9}"/>
</file>

<file path=customXml/itemProps3.xml><?xml version="1.0" encoding="utf-8"?>
<ds:datastoreItem xmlns:ds="http://schemas.openxmlformats.org/officeDocument/2006/customXml" ds:itemID="{E1C34A7E-4AC7-49F9-B8EA-9DEE352915D9}"/>
</file>

<file path=customXml/itemProps4.xml><?xml version="1.0" encoding="utf-8"?>
<ds:datastoreItem xmlns:ds="http://schemas.openxmlformats.org/officeDocument/2006/customXml" ds:itemID="{D04A620A-0AAF-45A2-9E0A-FE49D7225E3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Mansfield</dc:creator>
  <cp:keywords/>
  <dc:description/>
  <cp:lastModifiedBy/>
  <cp:revision/>
  <dcterms:created xsi:type="dcterms:W3CDTF">2024-12-06T09:26:05Z</dcterms:created>
  <dcterms:modified xsi:type="dcterms:W3CDTF">2025-01-07T16:42:16Z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0x0101006E1F94434437D54688C670120513E190</vt:lpwstr>
  </property>
  <property fmtid="{D5CDD505-2E9C-101B-9397-08002B2CF9AE}" pid="4" name="_dlc_DocIdItemGuid">
    <vt:lpwstr>3df4319e-66a7-4d2a-b6fe-ad016c37fef1</vt:lpwstr>
  </property>
</Properties>
</file>